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92" windowHeight="5364" activeTab="1"/>
  </bookViews>
  <sheets>
    <sheet name="Fiche de renseignements compéti" sheetId="1" r:id="rId1"/>
    <sheet name="grille" sheetId="2" r:id="rId2"/>
    <sheet name="poules" sheetId="3" r:id="rId3"/>
    <sheet name="Classement" sheetId="4" r:id="rId4"/>
    <sheet name="Arbitres" sheetId="5" r:id="rId5"/>
    <sheet name="Grille 59" sheetId="6" r:id="rId6"/>
  </sheets>
  <definedNames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2">'Fiche de renseignements compéti'!$C$11</definedName>
    <definedName name="durée3">'Fiche de renseignements compéti'!$C$12</definedName>
    <definedName name="_xlnm.Print_Titles" localSheetId="1">'grille'!$1:$6</definedName>
    <definedName name="lieu">'Fiche de renseignements compéti'!$C$7</definedName>
    <definedName name="PA1">'poules'!$C$7</definedName>
    <definedName name="PA13">'poules'!$C$10</definedName>
    <definedName name="PA5">'poules'!$C$8</definedName>
    <definedName name="PA9">'poules'!$C$9</definedName>
    <definedName name="PB10">'poules'!$P$9</definedName>
    <definedName name="PB14">'poules'!$P$10</definedName>
    <definedName name="PB2">'poules'!$P$7</definedName>
    <definedName name="PB6">'poules'!$P$8</definedName>
    <definedName name="PC11">'poules'!$C$16</definedName>
    <definedName name="PC15">'poules'!$C$17</definedName>
    <definedName name="PC3">'poules'!$C$14</definedName>
    <definedName name="PC7">'poules'!$C$15</definedName>
    <definedName name="PD12">'poules'!$P$16</definedName>
    <definedName name="PD16">'poules'!$P$17</definedName>
    <definedName name="PD4">'poules'!$P$14</definedName>
    <definedName name="PD8">'poules'!$P$15</definedName>
    <definedName name="saison">'Fiche de renseignements compéti'!$C$4</definedName>
    <definedName name="_xlnm.Print_Area" localSheetId="1">'grille'!$A$1:$R$54</definedName>
    <definedName name="_xlnm.Print_Area" localSheetId="5">'Grille 59'!$A$1:$I$35</definedName>
    <definedName name="_xlnm.Print_Area" localSheetId="2">'poules'!$A$1:$AC$58</definedName>
  </definedNames>
  <calcPr fullCalcOnLoad="1"/>
</workbook>
</file>

<file path=xl/sharedStrings.xml><?xml version="1.0" encoding="utf-8"?>
<sst xmlns="http://schemas.openxmlformats.org/spreadsheetml/2006/main" count="410" uniqueCount="187">
  <si>
    <t>Horaires</t>
  </si>
  <si>
    <t>Noir</t>
  </si>
  <si>
    <t>Blanc</t>
  </si>
  <si>
    <t>Equipes Blanches</t>
  </si>
  <si>
    <t>Equipes Noires</t>
  </si>
  <si>
    <t>Rep</t>
  </si>
  <si>
    <t>Dimanche</t>
  </si>
  <si>
    <t>N°</t>
  </si>
  <si>
    <t>Samedi</t>
  </si>
  <si>
    <t>A1</t>
  </si>
  <si>
    <t>A5</t>
  </si>
  <si>
    <t>B2</t>
  </si>
  <si>
    <t>C3</t>
  </si>
  <si>
    <t>D4</t>
  </si>
  <si>
    <t>B6</t>
  </si>
  <si>
    <t>C7</t>
  </si>
  <si>
    <t>D8</t>
  </si>
  <si>
    <t>A9</t>
  </si>
  <si>
    <t>B10</t>
  </si>
  <si>
    <t>C11</t>
  </si>
  <si>
    <t>D12</t>
  </si>
  <si>
    <t>1A</t>
  </si>
  <si>
    <t>2A</t>
  </si>
  <si>
    <t>1C</t>
  </si>
  <si>
    <t>2C</t>
  </si>
  <si>
    <t>2B</t>
  </si>
  <si>
    <t>1B</t>
  </si>
  <si>
    <t>2D</t>
  </si>
  <si>
    <t>1D</t>
  </si>
  <si>
    <t>3C</t>
  </si>
  <si>
    <t>3D</t>
  </si>
  <si>
    <t>3A</t>
  </si>
  <si>
    <t>3B</t>
  </si>
  <si>
    <t>2X</t>
  </si>
  <si>
    <t>3X</t>
  </si>
  <si>
    <t>4X</t>
  </si>
  <si>
    <t>4Y</t>
  </si>
  <si>
    <t>3Y</t>
  </si>
  <si>
    <t>2Y</t>
  </si>
  <si>
    <t>1X</t>
  </si>
  <si>
    <t>1Y</t>
  </si>
  <si>
    <t>2f1</t>
  </si>
  <si>
    <t>1f1</t>
  </si>
  <si>
    <t>1f2</t>
  </si>
  <si>
    <t>2f2</t>
  </si>
  <si>
    <t>1G</t>
  </si>
  <si>
    <t>2G</t>
  </si>
  <si>
    <t>Coté Gradins au départ</t>
  </si>
  <si>
    <t xml:space="preserve">  Coté vitres au départ</t>
  </si>
  <si>
    <t xml:space="preserve">      Score</t>
  </si>
  <si>
    <t>Jour</t>
  </si>
  <si>
    <t>Poule A</t>
  </si>
  <si>
    <t>Poule B</t>
  </si>
  <si>
    <t>Poule C</t>
  </si>
  <si>
    <t>Poule D</t>
  </si>
  <si>
    <t>Match F1</t>
  </si>
  <si>
    <t>Match F2</t>
  </si>
  <si>
    <t>Match 3/4</t>
  </si>
  <si>
    <t>Match 1/2</t>
  </si>
  <si>
    <t>F</t>
  </si>
  <si>
    <t>POULE A</t>
  </si>
  <si>
    <t>POULE B</t>
  </si>
  <si>
    <t>POULE C</t>
  </si>
  <si>
    <t>POULE D</t>
  </si>
  <si>
    <t>1X; 2X;3X;4X</t>
  </si>
  <si>
    <t>1Y; 2Y;3Y;4Y</t>
  </si>
  <si>
    <t>1G; 2G;3G;4G</t>
  </si>
  <si>
    <t>MATCH F1</t>
  </si>
  <si>
    <t>MATCH F2</t>
  </si>
  <si>
    <t>1F1;2F1</t>
  </si>
  <si>
    <t>1F2;2F2</t>
  </si>
  <si>
    <t>1F1</t>
  </si>
  <si>
    <t>2F1</t>
  </si>
  <si>
    <t>1F2</t>
  </si>
  <si>
    <t>2F2</t>
  </si>
  <si>
    <t xml:space="preserve">Les poules (G,H,I,J) se joueront en : 2 x 8’ + 2 x 1’ (1 temps mort par match par équipe) + 2’ de mi-temps </t>
  </si>
  <si>
    <t>Les ½ Finales et Finales se joueront en : 2 x 8’ + 2 x 1’ (2 temps mort par match par équipe) + 3’ de mi-temps</t>
  </si>
  <si>
    <t xml:space="preserve">Remarques : </t>
  </si>
  <si>
    <t xml:space="preserve"> Les poules (: A , B , C , D , X , Y , V, W)  se joueront en   2 x 8’ + 2 x 1’ (1 temps mort par match par équipe) + 2’ de mi-temps </t>
  </si>
  <si>
    <t>Lieu</t>
  </si>
  <si>
    <t xml:space="preserve">Lieu : </t>
  </si>
  <si>
    <t>Saison</t>
  </si>
  <si>
    <t>Date :</t>
  </si>
  <si>
    <t>Saison :</t>
  </si>
  <si>
    <t>A13</t>
  </si>
  <si>
    <t>B14</t>
  </si>
  <si>
    <t>Buts
Contre</t>
  </si>
  <si>
    <t>Buts
Pour</t>
  </si>
  <si>
    <t>Res</t>
  </si>
  <si>
    <t>Cl.t</t>
  </si>
  <si>
    <t>C15</t>
  </si>
  <si>
    <t>D16</t>
  </si>
  <si>
    <t>Poule X*</t>
  </si>
  <si>
    <t>Poule Y*</t>
  </si>
  <si>
    <t>4A</t>
  </si>
  <si>
    <t>4B</t>
  </si>
  <si>
    <t>4C</t>
  </si>
  <si>
    <t>4D</t>
  </si>
  <si>
    <t>Poule J</t>
  </si>
  <si>
    <t>Poule G*</t>
  </si>
  <si>
    <t>3V</t>
  </si>
  <si>
    <t>4V</t>
  </si>
  <si>
    <t>3W</t>
  </si>
  <si>
    <t>4W</t>
  </si>
  <si>
    <r>
      <t>5</t>
    </r>
    <r>
      <rPr>
        <b/>
        <vertAlign val="superscript"/>
        <sz val="12"/>
        <rFont val="Arial"/>
        <family val="2"/>
      </rPr>
      <t>ème</t>
    </r>
  </si>
  <si>
    <r>
      <t>6</t>
    </r>
    <r>
      <rPr>
        <b/>
        <vertAlign val="superscript"/>
        <sz val="12"/>
        <rFont val="Arial"/>
        <family val="2"/>
      </rPr>
      <t>ème</t>
    </r>
  </si>
  <si>
    <t>3G :</t>
  </si>
  <si>
    <t>4G :</t>
  </si>
  <si>
    <r>
      <t>13</t>
    </r>
    <r>
      <rPr>
        <b/>
        <vertAlign val="superscript"/>
        <sz val="12"/>
        <rFont val="Arial"/>
        <family val="2"/>
      </rPr>
      <t>ème</t>
    </r>
  </si>
  <si>
    <t>1A; 2A;3A;4A</t>
  </si>
  <si>
    <t>1B;2B;3B;4B</t>
  </si>
  <si>
    <t>1C;2C; 3C;4C</t>
  </si>
  <si>
    <t>1D;2D;3D;4D</t>
  </si>
  <si>
    <t>POULE X*</t>
  </si>
  <si>
    <t>POULE Y*</t>
  </si>
  <si>
    <t>POULE V*</t>
  </si>
  <si>
    <t>POULE W*</t>
  </si>
  <si>
    <t>1V;2V;3V;4V</t>
  </si>
  <si>
    <t>1W;2W;3W;4W</t>
  </si>
  <si>
    <t>POULE J</t>
  </si>
  <si>
    <t>1J; 2J;3J</t>
  </si>
  <si>
    <t>POULE I*</t>
  </si>
  <si>
    <t>POULE G*</t>
  </si>
  <si>
    <t>1I; 2I;3I ;4I</t>
  </si>
  <si>
    <t>1H</t>
  </si>
  <si>
    <t>POULE H*</t>
  </si>
  <si>
    <t>1V</t>
  </si>
  <si>
    <t>2V</t>
  </si>
  <si>
    <t>1W</t>
  </si>
  <si>
    <t>2W</t>
  </si>
  <si>
    <t>1H; 2H;3H ;4H</t>
  </si>
  <si>
    <r>
      <t>10</t>
    </r>
    <r>
      <rPr>
        <b/>
        <vertAlign val="superscript"/>
        <sz val="12"/>
        <rFont val="Arial"/>
        <family val="2"/>
      </rPr>
      <t>ème</t>
    </r>
  </si>
  <si>
    <r>
      <t>11</t>
    </r>
    <r>
      <rPr>
        <b/>
        <vertAlign val="superscript"/>
        <sz val="12"/>
        <rFont val="Arial"/>
        <family val="2"/>
      </rPr>
      <t>ème</t>
    </r>
  </si>
  <si>
    <r>
      <t>12</t>
    </r>
    <r>
      <rPr>
        <b/>
        <vertAlign val="superscript"/>
        <sz val="12"/>
        <rFont val="Arial"/>
        <family val="2"/>
      </rPr>
      <t>ème</t>
    </r>
  </si>
  <si>
    <t>1J:</t>
  </si>
  <si>
    <t>3J :</t>
  </si>
  <si>
    <t>2J :</t>
  </si>
  <si>
    <r>
      <t>7</t>
    </r>
    <r>
      <rPr>
        <b/>
        <vertAlign val="superscript"/>
        <sz val="12"/>
        <rFont val="Arial"/>
        <family val="2"/>
      </rPr>
      <t>ème</t>
    </r>
  </si>
  <si>
    <r>
      <t>9</t>
    </r>
    <r>
      <rPr>
        <b/>
        <vertAlign val="superscript"/>
        <sz val="12"/>
        <rFont val="Arial"/>
        <family val="2"/>
      </rPr>
      <t>ème</t>
    </r>
  </si>
  <si>
    <r>
      <t>8</t>
    </r>
    <r>
      <rPr>
        <b/>
        <vertAlign val="superscript"/>
        <sz val="12"/>
        <rFont val="Arial"/>
        <family val="2"/>
      </rPr>
      <t>ème</t>
    </r>
  </si>
  <si>
    <t>(*)      Tous les matches déjà joués dans les poules précédentes ne sont pas rejoués.</t>
  </si>
  <si>
    <t>Catégorie</t>
  </si>
  <si>
    <t>Date</t>
  </si>
  <si>
    <t>Durée des matchs poules A,B C et D
X, Y, V et W</t>
  </si>
  <si>
    <t>Durée des matchs poules G H I et J</t>
  </si>
  <si>
    <t>Durée des 1/2 finales et finales</t>
  </si>
  <si>
    <t xml:space="preserve">CHAMPIONNAT DE FRANCE </t>
  </si>
  <si>
    <t>Pas de qualifié</t>
  </si>
  <si>
    <t xml:space="preserve">Durée des matchs </t>
  </si>
  <si>
    <t xml:space="preserve">Durée des Matchs </t>
  </si>
  <si>
    <t>Club</t>
  </si>
  <si>
    <t>NOM</t>
  </si>
  <si>
    <t>PRENOM</t>
  </si>
  <si>
    <t>Prénom Nom</t>
  </si>
  <si>
    <t>PRINCIPAL</t>
  </si>
  <si>
    <t>AQUATIQUE</t>
  </si>
  <si>
    <t>CRITERE</t>
  </si>
  <si>
    <t>ARBITRES</t>
  </si>
  <si>
    <t>Aquatiques</t>
  </si>
  <si>
    <t>Poule VWHI*</t>
  </si>
  <si>
    <t>2VWHI:</t>
  </si>
  <si>
    <t>5VWHI:</t>
  </si>
  <si>
    <t>4VWHI:</t>
  </si>
  <si>
    <t>3VWHI:</t>
  </si>
  <si>
    <t>1VWHI</t>
  </si>
  <si>
    <t>REUNION DES CAPITAINES</t>
  </si>
  <si>
    <t>Catégorie :</t>
  </si>
  <si>
    <t>2*8' +2' de mi-temps +1 temps mort par  équipe +2' inter-match</t>
  </si>
  <si>
    <t>SURVEILLANT</t>
  </si>
  <si>
    <t>Principal</t>
  </si>
  <si>
    <t>Aquatique</t>
  </si>
  <si>
    <t>2016-2017</t>
  </si>
  <si>
    <t>CADETS</t>
  </si>
  <si>
    <t>06 &amp; 07 Mai 2017</t>
  </si>
  <si>
    <t>LAGNY</t>
  </si>
  <si>
    <t>NEUILLY</t>
  </si>
  <si>
    <t>LA GUERCHE</t>
  </si>
  <si>
    <t>LE CHESNAY/CLAMART</t>
  </si>
  <si>
    <t>LAGNY 2</t>
  </si>
  <si>
    <t>QUIMPER/PONTIVY</t>
  </si>
  <si>
    <t>FRANCONVILLE</t>
  </si>
  <si>
    <t>ASNIERES</t>
  </si>
  <si>
    <t>PESSAC</t>
  </si>
  <si>
    <t>PONTOISE</t>
  </si>
  <si>
    <t>FONTENAY</t>
  </si>
  <si>
    <t>MOIRANS</t>
  </si>
  <si>
    <t>SAINTES/LA ROCHELLE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</si>
</sst>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  <numFmt numFmtId="173" formatCode="h:mm;@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63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i/>
      <sz val="8"/>
      <name val="Arial"/>
      <family val="2"/>
    </font>
    <font>
      <i/>
      <sz val="8"/>
      <color indexed="18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darkTrellis">
        <bgColor theme="0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165" fontId="3" fillId="35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172" fontId="3" fillId="0" borderId="15" xfId="0" applyNumberFormat="1" applyFont="1" applyBorder="1" applyAlignment="1">
      <alignment horizontal="center" vertical="center"/>
    </xf>
    <xf numFmtId="0" fontId="11" fillId="35" borderId="17" xfId="54" applyFont="1" applyFill="1" applyBorder="1" applyAlignment="1">
      <alignment horizontal="center" vertical="center"/>
      <protection/>
    </xf>
    <xf numFmtId="0" fontId="12" fillId="0" borderId="0" xfId="54" applyFont="1" applyAlignment="1">
      <alignment horizontal="center" vertical="center"/>
      <protection/>
    </xf>
    <xf numFmtId="0" fontId="12" fillId="35" borderId="18" xfId="54" applyFont="1" applyFill="1" applyBorder="1" applyAlignment="1">
      <alignment horizontal="center" vertical="center"/>
      <protection/>
    </xf>
    <xf numFmtId="0" fontId="12" fillId="35" borderId="16" xfId="54" applyFont="1" applyFill="1" applyBorder="1" applyAlignment="1">
      <alignment horizontal="center" vertical="center"/>
      <protection/>
    </xf>
    <xf numFmtId="0" fontId="12" fillId="35" borderId="19" xfId="54" applyFont="1" applyFill="1" applyBorder="1" applyAlignment="1">
      <alignment horizontal="center" vertical="center"/>
      <protection/>
    </xf>
    <xf numFmtId="0" fontId="13" fillId="35" borderId="15" xfId="54" applyFont="1" applyFill="1" applyBorder="1" applyAlignment="1">
      <alignment horizontal="center" vertical="center"/>
      <protection/>
    </xf>
    <xf numFmtId="0" fontId="11" fillId="36" borderId="17" xfId="54" applyFont="1" applyFill="1" applyBorder="1" applyAlignment="1">
      <alignment horizontal="center" vertical="center"/>
      <protection/>
    </xf>
    <xf numFmtId="0" fontId="12" fillId="36" borderId="18" xfId="54" applyFont="1" applyFill="1" applyBorder="1" applyAlignment="1">
      <alignment horizontal="center" vertical="center"/>
      <protection/>
    </xf>
    <xf numFmtId="0" fontId="12" fillId="36" borderId="16" xfId="54" applyFont="1" applyFill="1" applyBorder="1" applyAlignment="1">
      <alignment horizontal="center" vertical="center"/>
      <protection/>
    </xf>
    <xf numFmtId="0" fontId="12" fillId="36" borderId="20" xfId="54" applyFont="1" applyFill="1" applyBorder="1" applyAlignment="1">
      <alignment horizontal="center" vertical="center"/>
      <protection/>
    </xf>
    <xf numFmtId="0" fontId="12" fillId="36" borderId="19" xfId="54" applyFont="1" applyFill="1" applyBorder="1" applyAlignment="1">
      <alignment horizontal="center" vertical="center"/>
      <protection/>
    </xf>
    <xf numFmtId="0" fontId="11" fillId="37" borderId="17" xfId="54" applyFont="1" applyFill="1" applyBorder="1" applyAlignment="1">
      <alignment horizontal="center" vertical="center"/>
      <protection/>
    </xf>
    <xf numFmtId="0" fontId="13" fillId="36" borderId="15" xfId="54" applyFont="1" applyFill="1" applyBorder="1" applyAlignment="1">
      <alignment horizontal="center" vertical="center"/>
      <protection/>
    </xf>
    <xf numFmtId="0" fontId="12" fillId="37" borderId="18" xfId="54" applyFont="1" applyFill="1" applyBorder="1" applyAlignment="1">
      <alignment horizontal="center" vertical="center"/>
      <protection/>
    </xf>
    <xf numFmtId="0" fontId="12" fillId="37" borderId="20" xfId="54" applyFont="1" applyFill="1" applyBorder="1" applyAlignment="1">
      <alignment horizontal="center" vertical="center"/>
      <protection/>
    </xf>
    <xf numFmtId="0" fontId="12" fillId="37" borderId="19" xfId="54" applyFont="1" applyFill="1" applyBorder="1" applyAlignment="1">
      <alignment horizontal="center" vertical="center"/>
      <protection/>
    </xf>
    <xf numFmtId="0" fontId="13" fillId="37" borderId="15" xfId="54" applyFont="1" applyFill="1" applyBorder="1" applyAlignment="1">
      <alignment horizontal="center" vertical="center"/>
      <protection/>
    </xf>
    <xf numFmtId="0" fontId="11" fillId="38" borderId="17" xfId="54" applyFont="1" applyFill="1" applyBorder="1" applyAlignment="1">
      <alignment horizontal="center" vertical="center"/>
      <protection/>
    </xf>
    <xf numFmtId="0" fontId="12" fillId="38" borderId="18" xfId="54" applyFont="1" applyFill="1" applyBorder="1" applyAlignment="1">
      <alignment horizontal="center" vertical="center"/>
      <protection/>
    </xf>
    <xf numFmtId="0" fontId="13" fillId="38" borderId="15" xfId="54" applyFont="1" applyFill="1" applyBorder="1" applyAlignment="1">
      <alignment horizontal="center" vertical="center"/>
      <protection/>
    </xf>
    <xf numFmtId="0" fontId="12" fillId="38" borderId="19" xfId="54" applyFont="1" applyFill="1" applyBorder="1" applyAlignment="1">
      <alignment horizontal="center" vertical="center"/>
      <protection/>
    </xf>
    <xf numFmtId="0" fontId="11" fillId="39" borderId="21" xfId="54" applyFont="1" applyFill="1" applyBorder="1" applyAlignment="1">
      <alignment horizontal="center" vertical="center"/>
      <protection/>
    </xf>
    <xf numFmtId="0" fontId="11" fillId="39" borderId="22" xfId="54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2" fillId="37" borderId="16" xfId="54" applyFont="1" applyFill="1" applyBorder="1" applyAlignment="1">
      <alignment horizontal="center" vertical="center"/>
      <protection/>
    </xf>
    <xf numFmtId="0" fontId="11" fillId="15" borderId="17" xfId="54" applyFont="1" applyFill="1" applyBorder="1" applyAlignment="1">
      <alignment horizontal="center" vertical="center"/>
      <protection/>
    </xf>
    <xf numFmtId="0" fontId="12" fillId="15" borderId="18" xfId="54" applyFont="1" applyFill="1" applyBorder="1" applyAlignment="1">
      <alignment horizontal="center" vertical="center"/>
      <protection/>
    </xf>
    <xf numFmtId="0" fontId="12" fillId="15" borderId="16" xfId="54" applyFont="1" applyFill="1" applyBorder="1" applyAlignment="1">
      <alignment horizontal="center" vertical="center"/>
      <protection/>
    </xf>
    <xf numFmtId="0" fontId="12" fillId="15" borderId="20" xfId="54" applyFont="1" applyFill="1" applyBorder="1" applyAlignment="1">
      <alignment horizontal="center" vertical="center"/>
      <protection/>
    </xf>
    <xf numFmtId="0" fontId="12" fillId="15" borderId="19" xfId="54" applyFont="1" applyFill="1" applyBorder="1" applyAlignment="1">
      <alignment horizontal="center" vertical="center"/>
      <protection/>
    </xf>
    <xf numFmtId="0" fontId="13" fillId="15" borderId="15" xfId="54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40" borderId="15" xfId="0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5" fillId="35" borderId="23" xfId="0" applyFont="1" applyFill="1" applyBorder="1" applyAlignment="1" applyProtection="1">
      <alignment vertical="center"/>
      <protection locked="0"/>
    </xf>
    <xf numFmtId="0" fontId="5" fillId="35" borderId="24" xfId="0" applyFont="1" applyFill="1" applyBorder="1" applyAlignment="1" applyProtection="1">
      <alignment vertical="center"/>
      <protection locked="0"/>
    </xf>
    <xf numFmtId="0" fontId="5" fillId="35" borderId="25" xfId="0" applyFont="1" applyFill="1" applyBorder="1" applyAlignment="1" applyProtection="1">
      <alignment horizontal="center" vertical="center"/>
      <protection locked="0"/>
    </xf>
    <xf numFmtId="0" fontId="5" fillId="35" borderId="2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35" borderId="27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5" fillId="35" borderId="31" xfId="0" applyFont="1" applyFill="1" applyBorder="1" applyAlignment="1" applyProtection="1">
      <alignment vertical="center"/>
      <protection locked="0"/>
    </xf>
    <xf numFmtId="0" fontId="5" fillId="42" borderId="0" xfId="0" applyFont="1" applyFill="1" applyAlignment="1" applyProtection="1">
      <alignment vertical="center"/>
      <protection locked="0"/>
    </xf>
    <xf numFmtId="0" fontId="5" fillId="42" borderId="0" xfId="0" applyFont="1" applyFill="1" applyAlignment="1" applyProtection="1">
      <alignment vertical="center"/>
      <protection locked="0"/>
    </xf>
    <xf numFmtId="0" fontId="5" fillId="35" borderId="23" xfId="0" applyFont="1" applyFill="1" applyBorder="1" applyAlignment="1" applyProtection="1">
      <alignment vertical="center"/>
      <protection locked="0"/>
    </xf>
    <xf numFmtId="0" fontId="5" fillId="35" borderId="27" xfId="0" applyFont="1" applyFill="1" applyBorder="1" applyAlignment="1" applyProtection="1">
      <alignment vertical="center"/>
      <protection locked="0"/>
    </xf>
    <xf numFmtId="0" fontId="5" fillId="35" borderId="32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vertical="center"/>
      <protection locked="0"/>
    </xf>
    <xf numFmtId="0" fontId="5" fillId="35" borderId="28" xfId="0" applyFont="1" applyFill="1" applyBorder="1" applyAlignment="1" applyProtection="1">
      <alignment vertical="center"/>
      <protection locked="0"/>
    </xf>
    <xf numFmtId="0" fontId="5" fillId="35" borderId="33" xfId="0" applyFont="1" applyFill="1" applyBorder="1" applyAlignment="1" applyProtection="1">
      <alignment horizontal="center" vertical="center"/>
      <protection locked="0"/>
    </xf>
    <xf numFmtId="0" fontId="5" fillId="35" borderId="34" xfId="0" applyFont="1" applyFill="1" applyBorder="1" applyAlignment="1" applyProtection="1">
      <alignment vertical="center"/>
      <protection locked="0"/>
    </xf>
    <xf numFmtId="0" fontId="5" fillId="35" borderId="35" xfId="0" applyFont="1" applyFill="1" applyBorder="1" applyAlignment="1" applyProtection="1">
      <alignment vertical="center"/>
      <protection locked="0"/>
    </xf>
    <xf numFmtId="0" fontId="5" fillId="35" borderId="36" xfId="0" applyFont="1" applyFill="1" applyBorder="1" applyAlignment="1" applyProtection="1">
      <alignment vertical="center"/>
      <protection locked="0"/>
    </xf>
    <xf numFmtId="0" fontId="5" fillId="35" borderId="31" xfId="0" applyFont="1" applyFill="1" applyBorder="1" applyAlignment="1" applyProtection="1">
      <alignment vertical="center"/>
      <protection locked="0"/>
    </xf>
    <xf numFmtId="0" fontId="5" fillId="35" borderId="37" xfId="0" applyFont="1" applyFill="1" applyBorder="1" applyAlignment="1" applyProtection="1">
      <alignment vertical="center"/>
      <protection locked="0"/>
    </xf>
    <xf numFmtId="0" fontId="5" fillId="35" borderId="38" xfId="0" applyFont="1" applyFill="1" applyBorder="1" applyAlignment="1" applyProtection="1">
      <alignment vertical="center"/>
      <protection locked="0"/>
    </xf>
    <xf numFmtId="0" fontId="5" fillId="35" borderId="39" xfId="0" applyFont="1" applyFill="1" applyBorder="1" applyAlignment="1" applyProtection="1">
      <alignment vertical="center"/>
      <protection locked="0"/>
    </xf>
    <xf numFmtId="0" fontId="1" fillId="0" borderId="16" xfId="55" applyFont="1" applyBorder="1" applyAlignment="1">
      <alignment horizontal="left" wrapText="1"/>
      <protection/>
    </xf>
    <xf numFmtId="0" fontId="1" fillId="0" borderId="16" xfId="55" applyFont="1" applyBorder="1" applyAlignment="1">
      <alignment wrapText="1"/>
      <protection/>
    </xf>
    <xf numFmtId="0" fontId="0" fillId="0" borderId="0" xfId="55">
      <alignment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0" fillId="0" borderId="16" xfId="55" applyNumberFormat="1" applyFont="1" applyFill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18" fillId="43" borderId="16" xfId="55" applyFont="1" applyFill="1" applyBorder="1" applyAlignment="1">
      <alignment vertical="center" wrapText="1"/>
      <protection/>
    </xf>
    <xf numFmtId="0" fontId="0" fillId="0" borderId="16" xfId="55" applyBorder="1" applyAlignment="1">
      <alignment horizontal="center"/>
      <protection/>
    </xf>
    <xf numFmtId="0" fontId="0" fillId="36" borderId="16" xfId="55" applyFont="1" applyFill="1" applyBorder="1">
      <alignment/>
      <protection/>
    </xf>
    <xf numFmtId="0" fontId="18" fillId="36" borderId="16" xfId="55" applyFont="1" applyFill="1" applyBorder="1" applyAlignment="1">
      <alignment vertical="center" wrapText="1"/>
      <protection/>
    </xf>
    <xf numFmtId="0" fontId="0" fillId="44" borderId="16" xfId="55" applyFont="1" applyFill="1" applyBorder="1">
      <alignment/>
      <protection/>
    </xf>
    <xf numFmtId="0" fontId="18" fillId="44" borderId="16" xfId="55" applyFont="1" applyFill="1" applyBorder="1" applyAlignment="1">
      <alignment vertical="center" wrapText="1"/>
      <protection/>
    </xf>
    <xf numFmtId="0" fontId="62" fillId="0" borderId="0" xfId="0" applyFont="1" applyAlignment="1">
      <alignment/>
    </xf>
    <xf numFmtId="0" fontId="0" fillId="43" borderId="16" xfId="55" applyFont="1" applyFill="1" applyBorder="1">
      <alignment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 locked="0"/>
    </xf>
    <xf numFmtId="0" fontId="19" fillId="45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45" borderId="15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0" fillId="0" borderId="0" xfId="55" applyAlignment="1">
      <alignment horizontal="center"/>
      <protection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17" fillId="0" borderId="30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20" fillId="42" borderId="15" xfId="0" applyFont="1" applyFill="1" applyBorder="1" applyAlignment="1" applyProtection="1">
      <alignment horizontal="center" vertical="center"/>
      <protection locked="0"/>
    </xf>
    <xf numFmtId="0" fontId="20" fillId="42" borderId="13" xfId="0" applyFont="1" applyFill="1" applyBorder="1" applyAlignment="1" applyProtection="1">
      <alignment horizontal="center" vertical="center"/>
      <protection locked="0"/>
    </xf>
    <xf numFmtId="0" fontId="20" fillId="42" borderId="15" xfId="0" applyNumberFormat="1" applyFont="1" applyFill="1" applyBorder="1" applyAlignment="1" applyProtection="1">
      <alignment horizontal="center" vertical="center"/>
      <protection locked="0"/>
    </xf>
    <xf numFmtId="0" fontId="20" fillId="42" borderId="12" xfId="0" applyNumberFormat="1" applyFont="1" applyFill="1" applyBorder="1" applyAlignment="1" applyProtection="1">
      <alignment horizontal="center" vertical="center"/>
      <protection locked="0"/>
    </xf>
    <xf numFmtId="0" fontId="22" fillId="1" borderId="15" xfId="0" applyFont="1" applyFill="1" applyBorder="1" applyAlignment="1">
      <alignment horizontal="center" vertical="center"/>
    </xf>
    <xf numFmtId="0" fontId="5" fillId="46" borderId="27" xfId="0" applyFont="1" applyFill="1" applyBorder="1" applyAlignment="1" applyProtection="1">
      <alignment vertical="center"/>
      <protection locked="0"/>
    </xf>
    <xf numFmtId="0" fontId="5" fillId="35" borderId="23" xfId="0" applyFont="1" applyFill="1" applyBorder="1" applyAlignment="1" applyProtection="1">
      <alignment horizontal="center" vertical="center"/>
      <protection locked="0"/>
    </xf>
    <xf numFmtId="0" fontId="5" fillId="46" borderId="27" xfId="0" applyFont="1" applyFill="1" applyBorder="1" applyAlignment="1" applyProtection="1">
      <alignment horizontal="center" vertical="center"/>
      <protection locked="0"/>
    </xf>
    <xf numFmtId="0" fontId="5" fillId="35" borderId="40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0" fontId="5" fillId="35" borderId="4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9" borderId="27" xfId="0" applyFont="1" applyFill="1" applyBorder="1" applyAlignment="1" applyProtection="1">
      <alignment vertical="center"/>
      <protection locked="0"/>
    </xf>
    <xf numFmtId="0" fontId="5" fillId="9" borderId="40" xfId="0" applyFont="1" applyFill="1" applyBorder="1" applyAlignment="1" applyProtection="1">
      <alignment vertical="center"/>
      <protection locked="0"/>
    </xf>
    <xf numFmtId="0" fontId="5" fillId="9" borderId="43" xfId="0" applyFont="1" applyFill="1" applyBorder="1" applyAlignment="1" applyProtection="1">
      <alignment vertical="center"/>
      <protection locked="0"/>
    </xf>
    <xf numFmtId="0" fontId="5" fillId="9" borderId="28" xfId="0" applyFont="1" applyFill="1" applyBorder="1" applyAlignment="1" applyProtection="1">
      <alignment vertical="center"/>
      <protection locked="0"/>
    </xf>
    <xf numFmtId="0" fontId="5" fillId="9" borderId="25" xfId="0" applyFont="1" applyFill="1" applyBorder="1" applyAlignment="1" applyProtection="1">
      <alignment vertical="center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5" fillId="35" borderId="46" xfId="0" applyFont="1" applyFill="1" applyBorder="1" applyAlignment="1" applyProtection="1">
      <alignment horizontal="center" vertical="center"/>
      <protection locked="0"/>
    </xf>
    <xf numFmtId="0" fontId="5" fillId="46" borderId="16" xfId="0" applyFont="1" applyFill="1" applyBorder="1" applyAlignment="1" applyProtection="1">
      <alignment horizontal="center" vertical="center"/>
      <protection locked="0"/>
    </xf>
    <xf numFmtId="0" fontId="5" fillId="46" borderId="43" xfId="0" applyFont="1" applyFill="1" applyBorder="1" applyAlignment="1" applyProtection="1">
      <alignment horizontal="center" vertical="center"/>
      <protection locked="0"/>
    </xf>
    <xf numFmtId="0" fontId="5" fillId="46" borderId="24" xfId="0" applyFont="1" applyFill="1" applyBorder="1" applyAlignment="1" applyProtection="1">
      <alignment horizontal="center" vertical="center"/>
      <protection locked="0"/>
    </xf>
    <xf numFmtId="0" fontId="5" fillId="46" borderId="31" xfId="0" applyFont="1" applyFill="1" applyBorder="1" applyAlignment="1" applyProtection="1">
      <alignment horizontal="center" vertical="center"/>
      <protection locked="0"/>
    </xf>
    <xf numFmtId="0" fontId="5" fillId="46" borderId="28" xfId="0" applyFont="1" applyFill="1" applyBorder="1" applyAlignment="1" applyProtection="1">
      <alignment horizontal="center" vertical="center"/>
      <protection locked="0"/>
    </xf>
    <xf numFmtId="0" fontId="20" fillId="9" borderId="15" xfId="0" applyFont="1" applyFill="1" applyBorder="1" applyAlignment="1" applyProtection="1">
      <alignment horizontal="center" vertical="center"/>
      <protection locked="0"/>
    </xf>
    <xf numFmtId="0" fontId="20" fillId="9" borderId="0" xfId="0" applyFont="1" applyFill="1" applyAlignment="1" applyProtection="1">
      <alignment horizontal="center" vertical="center"/>
      <protection locked="0"/>
    </xf>
    <xf numFmtId="0" fontId="20" fillId="9" borderId="15" xfId="0" applyNumberFormat="1" applyFont="1" applyFill="1" applyBorder="1" applyAlignment="1" applyProtection="1">
      <alignment horizontal="center" vertical="center"/>
      <protection locked="0"/>
    </xf>
    <xf numFmtId="0" fontId="20" fillId="9" borderId="0" xfId="0" applyNumberFormat="1" applyFont="1" applyFill="1" applyAlignment="1" applyProtection="1">
      <alignment horizontal="center" vertical="center"/>
      <protection locked="0"/>
    </xf>
    <xf numFmtId="0" fontId="19" fillId="9" borderId="15" xfId="0" applyNumberFormat="1" applyFont="1" applyFill="1" applyBorder="1" applyAlignment="1" applyProtection="1">
      <alignment horizontal="center" vertical="center"/>
      <protection locked="0"/>
    </xf>
    <xf numFmtId="0" fontId="19" fillId="9" borderId="15" xfId="0" applyFont="1" applyFill="1" applyBorder="1" applyAlignment="1" applyProtection="1">
      <alignment horizontal="center" vertical="center"/>
      <protection locked="0"/>
    </xf>
    <xf numFmtId="0" fontId="5" fillId="0" borderId="0" xfId="55" applyFont="1" applyProtection="1">
      <alignment/>
      <protection/>
    </xf>
    <xf numFmtId="0" fontId="1" fillId="0" borderId="0" xfId="55" applyFont="1" applyAlignment="1" applyProtection="1">
      <alignment horizontal="center"/>
      <protection/>
    </xf>
    <xf numFmtId="0" fontId="0" fillId="0" borderId="0" xfId="55" applyProtection="1">
      <alignment/>
      <protection/>
    </xf>
    <xf numFmtId="0" fontId="5" fillId="0" borderId="0" xfId="55" applyFont="1" applyAlignment="1" applyProtection="1">
      <alignment vertical="center"/>
      <protection/>
    </xf>
    <xf numFmtId="0" fontId="1" fillId="0" borderId="0" xfId="55" applyFont="1" applyAlignment="1" applyProtection="1">
      <alignment horizontal="center" vertical="center"/>
      <protection/>
    </xf>
    <xf numFmtId="0" fontId="1" fillId="0" borderId="0" xfId="55" applyFont="1" applyAlignment="1" applyProtection="1">
      <alignment vertical="center"/>
      <protection/>
    </xf>
    <xf numFmtId="0" fontId="15" fillId="0" borderId="47" xfId="55" applyFont="1" applyBorder="1" applyAlignment="1" applyProtection="1">
      <alignment vertical="center"/>
      <protection/>
    </xf>
    <xf numFmtId="0" fontId="15" fillId="0" borderId="48" xfId="55" applyFont="1" applyBorder="1" applyAlignment="1" applyProtection="1">
      <alignment vertical="center"/>
      <protection/>
    </xf>
    <xf numFmtId="0" fontId="0" fillId="0" borderId="48" xfId="55" applyBorder="1" applyAlignment="1" applyProtection="1">
      <alignment/>
      <protection/>
    </xf>
    <xf numFmtId="0" fontId="5" fillId="0" borderId="0" xfId="55" applyFont="1" applyProtection="1">
      <alignment/>
      <protection locked="0"/>
    </xf>
    <xf numFmtId="0" fontId="1" fillId="0" borderId="0" xfId="55" applyFont="1" applyAlignment="1" applyProtection="1">
      <alignment horizontal="center"/>
      <protection locked="0"/>
    </xf>
    <xf numFmtId="0" fontId="5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1" fillId="47" borderId="43" xfId="55" applyFont="1" applyFill="1" applyBorder="1" applyAlignment="1">
      <alignment horizontal="center" vertical="center"/>
      <protection/>
    </xf>
    <xf numFmtId="0" fontId="1" fillId="47" borderId="49" xfId="55" applyFont="1" applyFill="1" applyBorder="1" applyAlignment="1">
      <alignment horizontal="center" vertical="center"/>
      <protection/>
    </xf>
    <xf numFmtId="0" fontId="5" fillId="47" borderId="50" xfId="55" applyFont="1" applyFill="1" applyBorder="1" applyAlignment="1" applyProtection="1">
      <alignment vertical="center"/>
      <protection/>
    </xf>
    <xf numFmtId="0" fontId="5" fillId="47" borderId="16" xfId="55" applyFont="1" applyFill="1" applyBorder="1" applyAlignment="1" applyProtection="1">
      <alignment vertical="center"/>
      <protection/>
    </xf>
    <xf numFmtId="0" fontId="6" fillId="0" borderId="51" xfId="0" applyNumberFormat="1" applyFont="1" applyFill="1" applyBorder="1" applyAlignment="1" applyProtection="1">
      <alignment horizontal="center" vertical="center"/>
      <protection locked="0"/>
    </xf>
    <xf numFmtId="0" fontId="23" fillId="0" borderId="51" xfId="0" applyFont="1" applyFill="1" applyBorder="1" applyAlignment="1" applyProtection="1">
      <alignment horizontal="center" vertical="center"/>
      <protection locked="0"/>
    </xf>
    <xf numFmtId="0" fontId="23" fillId="45" borderId="51" xfId="0" applyFont="1" applyFill="1" applyBorder="1" applyAlignment="1" applyProtection="1">
      <alignment horizontal="center" vertical="center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Border="1" applyAlignment="1" applyProtection="1">
      <alignment horizontal="center" vertical="center"/>
      <protection locked="0"/>
    </xf>
    <xf numFmtId="0" fontId="22" fillId="1" borderId="1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35" borderId="48" xfId="0" applyFont="1" applyFill="1" applyBorder="1" applyAlignment="1" applyProtection="1">
      <alignment horizontal="center" vertical="center"/>
      <protection locked="0"/>
    </xf>
    <xf numFmtId="0" fontId="5" fillId="35" borderId="52" xfId="0" applyFont="1" applyFill="1" applyBorder="1" applyAlignment="1" applyProtection="1">
      <alignment horizontal="center" vertical="center"/>
      <protection locked="0"/>
    </xf>
    <xf numFmtId="0" fontId="5" fillId="46" borderId="52" xfId="0" applyFont="1" applyFill="1" applyBorder="1" applyAlignment="1" applyProtection="1">
      <alignment horizontal="center" vertical="center"/>
      <protection locked="0"/>
    </xf>
    <xf numFmtId="0" fontId="5" fillId="35" borderId="53" xfId="0" applyFont="1" applyFill="1" applyBorder="1" applyAlignment="1" applyProtection="1">
      <alignment vertical="center"/>
      <protection locked="0"/>
    </xf>
    <xf numFmtId="0" fontId="5" fillId="35" borderId="54" xfId="0" applyFont="1" applyFill="1" applyBorder="1" applyAlignment="1" applyProtection="1">
      <alignment vertical="center"/>
      <protection locked="0"/>
    </xf>
    <xf numFmtId="0" fontId="5" fillId="35" borderId="55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3" fillId="39" borderId="57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22" fillId="1" borderId="12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0" fontId="15" fillId="0" borderId="60" xfId="0" applyFont="1" applyBorder="1" applyAlignment="1" applyProtection="1">
      <alignment horizontal="center" vertical="center"/>
      <protection/>
    </xf>
    <xf numFmtId="0" fontId="22" fillId="1" borderId="13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35" borderId="33" xfId="0" applyFont="1" applyFill="1" applyBorder="1" applyAlignment="1" applyProtection="1">
      <alignment horizontal="center" vertical="center"/>
      <protection locked="0"/>
    </xf>
    <xf numFmtId="0" fontId="5" fillId="35" borderId="37" xfId="0" applyFont="1" applyFill="1" applyBorder="1" applyAlignment="1" applyProtection="1">
      <alignment horizontal="center" vertical="center"/>
      <protection locked="0"/>
    </xf>
    <xf numFmtId="0" fontId="5" fillId="35" borderId="3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9" borderId="47" xfId="0" applyFont="1" applyFill="1" applyBorder="1" applyAlignment="1" applyProtection="1">
      <alignment horizontal="center" vertical="center"/>
      <protection locked="0"/>
    </xf>
    <xf numFmtId="0" fontId="5" fillId="9" borderId="48" xfId="0" applyFont="1" applyFill="1" applyBorder="1" applyAlignment="1" applyProtection="1">
      <alignment horizontal="center" vertical="center"/>
      <protection locked="0"/>
    </xf>
    <xf numFmtId="0" fontId="5" fillId="35" borderId="37" xfId="0" applyFont="1" applyFill="1" applyBorder="1" applyAlignment="1" applyProtection="1">
      <alignment horizontal="center" vertical="center"/>
      <protection locked="0"/>
    </xf>
    <xf numFmtId="0" fontId="5" fillId="35" borderId="32" xfId="0" applyFont="1" applyFill="1" applyBorder="1" applyAlignment="1" applyProtection="1">
      <alignment horizontal="center" vertical="center"/>
      <protection locked="0"/>
    </xf>
    <xf numFmtId="0" fontId="5" fillId="35" borderId="34" xfId="0" applyFont="1" applyFill="1" applyBorder="1" applyAlignment="1" applyProtection="1">
      <alignment horizontal="center" vertical="center"/>
      <protection locked="0"/>
    </xf>
    <xf numFmtId="0" fontId="5" fillId="35" borderId="36" xfId="0" applyFont="1" applyFill="1" applyBorder="1" applyAlignment="1" applyProtection="1">
      <alignment horizontal="center" vertical="center"/>
      <protection locked="0"/>
    </xf>
    <xf numFmtId="0" fontId="1" fillId="42" borderId="31" xfId="0" applyFont="1" applyFill="1" applyBorder="1" applyAlignment="1" applyProtection="1">
      <alignment horizontal="center" vertical="center" shrinkToFit="1"/>
      <protection locked="0"/>
    </xf>
    <xf numFmtId="0" fontId="1" fillId="42" borderId="28" xfId="0" applyFont="1" applyFill="1" applyBorder="1" applyAlignment="1" applyProtection="1">
      <alignment horizontal="center" vertical="center" shrinkToFit="1"/>
      <protection locked="0"/>
    </xf>
    <xf numFmtId="0" fontId="1" fillId="42" borderId="25" xfId="0" applyFont="1" applyFill="1" applyBorder="1" applyAlignment="1" applyProtection="1">
      <alignment horizontal="center" vertical="center" shrinkToFit="1"/>
      <protection locked="0"/>
    </xf>
    <xf numFmtId="0" fontId="5" fillId="35" borderId="32" xfId="0" applyFont="1" applyFill="1" applyBorder="1" applyAlignment="1" applyProtection="1">
      <alignment horizontal="center" vertical="center"/>
      <protection locked="0"/>
    </xf>
    <xf numFmtId="0" fontId="5" fillId="35" borderId="34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42" borderId="0" xfId="0" applyFont="1" applyFill="1" applyBorder="1" applyAlignment="1" applyProtection="1">
      <alignment horizontal="center" vertical="center"/>
      <protection locked="0"/>
    </xf>
    <xf numFmtId="0" fontId="1" fillId="42" borderId="23" xfId="0" applyFont="1" applyFill="1" applyBorder="1" applyAlignment="1" applyProtection="1">
      <alignment horizontal="center" vertical="center" shrinkToFit="1"/>
      <protection locked="0"/>
    </xf>
    <xf numFmtId="0" fontId="1" fillId="42" borderId="27" xfId="0" applyFont="1" applyFill="1" applyBorder="1" applyAlignment="1" applyProtection="1">
      <alignment horizontal="center" vertical="center" shrinkToFit="1"/>
      <protection locked="0"/>
    </xf>
    <xf numFmtId="0" fontId="1" fillId="42" borderId="40" xfId="0" applyFont="1" applyFill="1" applyBorder="1" applyAlignment="1" applyProtection="1">
      <alignment horizontal="center" vertical="center" shrinkToFit="1"/>
      <protection locked="0"/>
    </xf>
    <xf numFmtId="0" fontId="1" fillId="42" borderId="24" xfId="0" applyFont="1" applyFill="1" applyBorder="1" applyAlignment="1" applyProtection="1">
      <alignment horizontal="center" vertical="center" shrinkToFit="1"/>
      <protection locked="0"/>
    </xf>
    <xf numFmtId="0" fontId="1" fillId="42" borderId="16" xfId="0" applyFont="1" applyFill="1" applyBorder="1" applyAlignment="1" applyProtection="1">
      <alignment horizontal="center" vertical="center" shrinkToFit="1"/>
      <protection locked="0"/>
    </xf>
    <xf numFmtId="0" fontId="1" fillId="42" borderId="43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35" borderId="33" xfId="0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742950</xdr:colOff>
      <xdr:row>0</xdr:row>
      <xdr:rowOff>828675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66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28575</xdr:colOff>
      <xdr:row>0</xdr:row>
      <xdr:rowOff>1000125</xdr:rowOff>
    </xdr:to>
    <xdr:pic>
      <xdr:nvPicPr>
        <xdr:cNvPr id="1" name="Image 1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95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361950</xdr:colOff>
      <xdr:row>1</xdr:row>
      <xdr:rowOff>695325</xdr:rowOff>
    </xdr:to>
    <xdr:pic>
      <xdr:nvPicPr>
        <xdr:cNvPr id="1" name="Picture 1" descr="New logo hock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1962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1</xdr:row>
      <xdr:rowOff>933450</xdr:rowOff>
    </xdr:to>
    <xdr:pic>
      <xdr:nvPicPr>
        <xdr:cNvPr id="2" name="Image 2" descr="logo-hokeysub-quadri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71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66675</xdr:rowOff>
    </xdr:from>
    <xdr:to>
      <xdr:col>0</xdr:col>
      <xdr:colOff>609600</xdr:colOff>
      <xdr:row>11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285750" y="1533525"/>
          <a:ext cx="323850" cy="1543050"/>
          <a:chOff x="102" y="151"/>
          <a:chExt cx="38" cy="162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5</xdr:row>
      <xdr:rowOff>66675</xdr:rowOff>
    </xdr:from>
    <xdr:to>
      <xdr:col>2</xdr:col>
      <xdr:colOff>952500</xdr:colOff>
      <xdr:row>13</xdr:row>
      <xdr:rowOff>171450</xdr:rowOff>
    </xdr:to>
    <xdr:grpSp>
      <xdr:nvGrpSpPr>
        <xdr:cNvPr id="4" name="Group 17"/>
        <xdr:cNvGrpSpPr>
          <a:grpSpLocks/>
        </xdr:cNvGrpSpPr>
      </xdr:nvGrpSpPr>
      <xdr:grpSpPr>
        <a:xfrm>
          <a:off x="1609725" y="1533525"/>
          <a:ext cx="942975" cy="2200275"/>
          <a:chOff x="250" y="151"/>
          <a:chExt cx="40" cy="231"/>
        </a:xfrm>
        <a:solidFill>
          <a:srgbClr val="FFFFFF"/>
        </a:solidFill>
      </xdr:grpSpPr>
      <xdr:sp>
        <xdr:nvSpPr>
          <xdr:cNvPr id="5" name="Freeform 5"/>
          <xdr:cNvSpPr>
            <a:spLocks/>
          </xdr:cNvSpPr>
        </xdr:nvSpPr>
        <xdr:spPr>
          <a:xfrm>
            <a:off x="250" y="151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251" y="162"/>
            <a:ext cx="39" cy="220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752475</xdr:colOff>
      <xdr:row>5</xdr:row>
      <xdr:rowOff>95250</xdr:rowOff>
    </xdr:from>
    <xdr:to>
      <xdr:col>5</xdr:col>
      <xdr:colOff>0</xdr:colOff>
      <xdr:row>11</xdr:row>
      <xdr:rowOff>171450</xdr:rowOff>
    </xdr:to>
    <xdr:grpSp>
      <xdr:nvGrpSpPr>
        <xdr:cNvPr id="7" name="Group 18"/>
        <xdr:cNvGrpSpPr>
          <a:grpSpLocks/>
        </xdr:cNvGrpSpPr>
      </xdr:nvGrpSpPr>
      <xdr:grpSpPr>
        <a:xfrm>
          <a:off x="4333875" y="1562100"/>
          <a:ext cx="238125" cy="1543050"/>
          <a:chOff x="442" y="152"/>
          <a:chExt cx="38" cy="162"/>
        </a:xfrm>
        <a:solidFill>
          <a:srgbClr val="FFFFFF"/>
        </a:solidFill>
      </xdr:grpSpPr>
      <xdr:sp>
        <xdr:nvSpPr>
          <xdr:cNvPr id="8" name="Freeform 12"/>
          <xdr:cNvSpPr>
            <a:spLocks/>
          </xdr:cNvSpPr>
        </xdr:nvSpPr>
        <xdr:spPr>
          <a:xfrm>
            <a:off x="464" y="152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3"/>
          <xdr:cNvSpPr>
            <a:spLocks/>
          </xdr:cNvSpPr>
        </xdr:nvSpPr>
        <xdr:spPr>
          <a:xfrm>
            <a:off x="442" y="164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5</xdr:row>
      <xdr:rowOff>76200</xdr:rowOff>
    </xdr:from>
    <xdr:to>
      <xdr:col>7</xdr:col>
      <xdr:colOff>28575</xdr:colOff>
      <xdr:row>13</xdr:row>
      <xdr:rowOff>180975</xdr:rowOff>
    </xdr:to>
    <xdr:grpSp>
      <xdr:nvGrpSpPr>
        <xdr:cNvPr id="10" name="Group 19"/>
        <xdr:cNvGrpSpPr>
          <a:grpSpLocks/>
        </xdr:cNvGrpSpPr>
      </xdr:nvGrpSpPr>
      <xdr:grpSpPr>
        <a:xfrm>
          <a:off x="5657850" y="1543050"/>
          <a:ext cx="981075" cy="2200275"/>
          <a:chOff x="590" y="152"/>
          <a:chExt cx="40" cy="231"/>
        </a:xfrm>
        <a:solidFill>
          <a:srgbClr val="FFFFFF"/>
        </a:solidFill>
      </xdr:grpSpPr>
      <xdr:sp>
        <xdr:nvSpPr>
          <xdr:cNvPr id="11" name="Freeform 14"/>
          <xdr:cNvSpPr>
            <a:spLocks/>
          </xdr:cNvSpPr>
        </xdr:nvSpPr>
        <xdr:spPr>
          <a:xfrm>
            <a:off x="590" y="152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5"/>
          <xdr:cNvSpPr>
            <a:spLocks/>
          </xdr:cNvSpPr>
        </xdr:nvSpPr>
        <xdr:spPr>
          <a:xfrm>
            <a:off x="591" y="163"/>
            <a:ext cx="39" cy="220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14</xdr:row>
      <xdr:rowOff>161925</xdr:rowOff>
    </xdr:from>
    <xdr:to>
      <xdr:col>7</xdr:col>
      <xdr:colOff>19050</xdr:colOff>
      <xdr:row>20</xdr:row>
      <xdr:rowOff>238125</xdr:rowOff>
    </xdr:to>
    <xdr:sp>
      <xdr:nvSpPr>
        <xdr:cNvPr id="13" name="Freeform 32"/>
        <xdr:cNvSpPr>
          <a:spLocks/>
        </xdr:cNvSpPr>
      </xdr:nvSpPr>
      <xdr:spPr>
        <a:xfrm>
          <a:off x="5648325" y="4029075"/>
          <a:ext cx="981075" cy="1905000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26</xdr:row>
      <xdr:rowOff>152400</xdr:rowOff>
    </xdr:from>
    <xdr:to>
      <xdr:col>0</xdr:col>
      <xdr:colOff>609600</xdr:colOff>
      <xdr:row>26</xdr:row>
      <xdr:rowOff>200025</xdr:rowOff>
    </xdr:to>
    <xdr:sp>
      <xdr:nvSpPr>
        <xdr:cNvPr id="14" name="Line 34"/>
        <xdr:cNvSpPr>
          <a:spLocks/>
        </xdr:cNvSpPr>
      </xdr:nvSpPr>
      <xdr:spPr>
        <a:xfrm>
          <a:off x="142875" y="7677150"/>
          <a:ext cx="4667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14</xdr:row>
      <xdr:rowOff>133350</xdr:rowOff>
    </xdr:from>
    <xdr:to>
      <xdr:col>0</xdr:col>
      <xdr:colOff>609600</xdr:colOff>
      <xdr:row>20</xdr:row>
      <xdr:rowOff>152400</xdr:rowOff>
    </xdr:to>
    <xdr:grpSp>
      <xdr:nvGrpSpPr>
        <xdr:cNvPr id="15" name="Group 35"/>
        <xdr:cNvGrpSpPr>
          <a:grpSpLocks/>
        </xdr:cNvGrpSpPr>
      </xdr:nvGrpSpPr>
      <xdr:grpSpPr>
        <a:xfrm>
          <a:off x="314325" y="4000500"/>
          <a:ext cx="295275" cy="1847850"/>
          <a:chOff x="102" y="151"/>
          <a:chExt cx="38" cy="162"/>
        </a:xfrm>
        <a:solidFill>
          <a:srgbClr val="FFFFFF"/>
        </a:solidFill>
      </xdr:grpSpPr>
      <xdr:sp>
        <xdr:nvSpPr>
          <xdr:cNvPr id="16" name="Freeform 36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37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14</xdr:row>
      <xdr:rowOff>66675</xdr:rowOff>
    </xdr:from>
    <xdr:to>
      <xdr:col>1</xdr:col>
      <xdr:colOff>0</xdr:colOff>
      <xdr:row>14</xdr:row>
      <xdr:rowOff>66675</xdr:rowOff>
    </xdr:to>
    <xdr:sp>
      <xdr:nvSpPr>
        <xdr:cNvPr id="18" name="Line 48"/>
        <xdr:cNvSpPr>
          <a:spLocks/>
        </xdr:cNvSpPr>
      </xdr:nvSpPr>
      <xdr:spPr>
        <a:xfrm flipH="1">
          <a:off x="1428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14</xdr:row>
      <xdr:rowOff>66675</xdr:rowOff>
    </xdr:from>
    <xdr:to>
      <xdr:col>0</xdr:col>
      <xdr:colOff>133350</xdr:colOff>
      <xdr:row>26</xdr:row>
      <xdr:rowOff>152400</xdr:rowOff>
    </xdr:to>
    <xdr:sp>
      <xdr:nvSpPr>
        <xdr:cNvPr id="19" name="Line 49"/>
        <xdr:cNvSpPr>
          <a:spLocks/>
        </xdr:cNvSpPr>
      </xdr:nvSpPr>
      <xdr:spPr>
        <a:xfrm>
          <a:off x="133350" y="393382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32</xdr:row>
      <xdr:rowOff>295275</xdr:rowOff>
    </xdr:from>
    <xdr:to>
      <xdr:col>1</xdr:col>
      <xdr:colOff>485775</xdr:colOff>
      <xdr:row>34</xdr:row>
      <xdr:rowOff>152400</xdr:rowOff>
    </xdr:to>
    <xdr:sp>
      <xdr:nvSpPr>
        <xdr:cNvPr id="20" name="Text Box 66"/>
        <xdr:cNvSpPr txBox="1">
          <a:spLocks noChangeArrowheads="1"/>
        </xdr:cNvSpPr>
      </xdr:nvSpPr>
      <xdr:spPr>
        <a:xfrm>
          <a:off x="609600" y="9648825"/>
          <a:ext cx="485775" cy="466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</a:t>
          </a:r>
        </a:p>
      </xdr:txBody>
    </xdr:sp>
    <xdr:clientData/>
  </xdr:twoCellAnchor>
  <xdr:twoCellAnchor>
    <xdr:from>
      <xdr:col>1</xdr:col>
      <xdr:colOff>485775</xdr:colOff>
      <xdr:row>32</xdr:row>
      <xdr:rowOff>295275</xdr:rowOff>
    </xdr:from>
    <xdr:to>
      <xdr:col>1</xdr:col>
      <xdr:colOff>962025</xdr:colOff>
      <xdr:row>34</xdr:row>
      <xdr:rowOff>152400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095375" y="9648825"/>
          <a:ext cx="476250" cy="466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1</xdr:col>
      <xdr:colOff>161925</xdr:colOff>
      <xdr:row>32</xdr:row>
      <xdr:rowOff>9525</xdr:rowOff>
    </xdr:from>
    <xdr:to>
      <xdr:col>1</xdr:col>
      <xdr:colOff>447675</xdr:colOff>
      <xdr:row>32</xdr:row>
      <xdr:rowOff>285750</xdr:rowOff>
    </xdr:to>
    <xdr:sp>
      <xdr:nvSpPr>
        <xdr:cNvPr id="22" name="Line 69"/>
        <xdr:cNvSpPr>
          <a:spLocks/>
        </xdr:cNvSpPr>
      </xdr:nvSpPr>
      <xdr:spPr>
        <a:xfrm flipH="1">
          <a:off x="771525" y="93630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32</xdr:row>
      <xdr:rowOff>19050</xdr:rowOff>
    </xdr:from>
    <xdr:to>
      <xdr:col>1</xdr:col>
      <xdr:colOff>733425</xdr:colOff>
      <xdr:row>32</xdr:row>
      <xdr:rowOff>285750</xdr:rowOff>
    </xdr:to>
    <xdr:sp>
      <xdr:nvSpPr>
        <xdr:cNvPr id="23" name="Line 70"/>
        <xdr:cNvSpPr>
          <a:spLocks/>
        </xdr:cNvSpPr>
      </xdr:nvSpPr>
      <xdr:spPr>
        <a:xfrm>
          <a:off x="1228725" y="93726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504825</xdr:colOff>
      <xdr:row>34</xdr:row>
      <xdr:rowOff>171450</xdr:rowOff>
    </xdr:to>
    <xdr:sp>
      <xdr:nvSpPr>
        <xdr:cNvPr id="24" name="Text Box 72"/>
        <xdr:cNvSpPr txBox="1">
          <a:spLocks noChangeArrowheads="1"/>
        </xdr:cNvSpPr>
      </xdr:nvSpPr>
      <xdr:spPr>
        <a:xfrm>
          <a:off x="1609725" y="96583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504825</xdr:colOff>
      <xdr:row>33</xdr:row>
      <xdr:rowOff>0</xdr:rowOff>
    </xdr:from>
    <xdr:to>
      <xdr:col>2</xdr:col>
      <xdr:colOff>990600</xdr:colOff>
      <xdr:row>34</xdr:row>
      <xdr:rowOff>171450</xdr:rowOff>
    </xdr:to>
    <xdr:sp>
      <xdr:nvSpPr>
        <xdr:cNvPr id="25" name="Text Box 73"/>
        <xdr:cNvSpPr txBox="1">
          <a:spLocks noChangeArrowheads="1"/>
        </xdr:cNvSpPr>
      </xdr:nvSpPr>
      <xdr:spPr>
        <a:xfrm>
          <a:off x="2105025" y="96583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180975</xdr:colOff>
      <xdr:row>32</xdr:row>
      <xdr:rowOff>19050</xdr:rowOff>
    </xdr:from>
    <xdr:to>
      <xdr:col>2</xdr:col>
      <xdr:colOff>466725</xdr:colOff>
      <xdr:row>32</xdr:row>
      <xdr:rowOff>295275</xdr:rowOff>
    </xdr:to>
    <xdr:sp>
      <xdr:nvSpPr>
        <xdr:cNvPr id="26" name="Line 74"/>
        <xdr:cNvSpPr>
          <a:spLocks/>
        </xdr:cNvSpPr>
      </xdr:nvSpPr>
      <xdr:spPr>
        <a:xfrm flipH="1">
          <a:off x="1781175" y="93726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32</xdr:row>
      <xdr:rowOff>28575</xdr:rowOff>
    </xdr:from>
    <xdr:to>
      <xdr:col>2</xdr:col>
      <xdr:colOff>742950</xdr:colOff>
      <xdr:row>32</xdr:row>
      <xdr:rowOff>295275</xdr:rowOff>
    </xdr:to>
    <xdr:sp>
      <xdr:nvSpPr>
        <xdr:cNvPr id="27" name="Line 75"/>
        <xdr:cNvSpPr>
          <a:spLocks/>
        </xdr:cNvSpPr>
      </xdr:nvSpPr>
      <xdr:spPr>
        <a:xfrm>
          <a:off x="2238375" y="93821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504825</xdr:colOff>
      <xdr:row>34</xdr:row>
      <xdr:rowOff>171450</xdr:rowOff>
    </xdr:to>
    <xdr:sp>
      <xdr:nvSpPr>
        <xdr:cNvPr id="28" name="Text Box 77"/>
        <xdr:cNvSpPr txBox="1">
          <a:spLocks noChangeArrowheads="1"/>
        </xdr:cNvSpPr>
      </xdr:nvSpPr>
      <xdr:spPr>
        <a:xfrm>
          <a:off x="2600325" y="96583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504825</xdr:colOff>
      <xdr:row>33</xdr:row>
      <xdr:rowOff>0</xdr:rowOff>
    </xdr:from>
    <xdr:to>
      <xdr:col>4</xdr:col>
      <xdr:colOff>0</xdr:colOff>
      <xdr:row>34</xdr:row>
      <xdr:rowOff>171450</xdr:rowOff>
    </xdr:to>
    <xdr:sp>
      <xdr:nvSpPr>
        <xdr:cNvPr id="29" name="Text Box 78"/>
        <xdr:cNvSpPr txBox="1">
          <a:spLocks noChangeArrowheads="1"/>
        </xdr:cNvSpPr>
      </xdr:nvSpPr>
      <xdr:spPr>
        <a:xfrm>
          <a:off x="3095625" y="96583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504825</xdr:colOff>
      <xdr:row>34</xdr:row>
      <xdr:rowOff>171450</xdr:rowOff>
    </xdr:to>
    <xdr:sp>
      <xdr:nvSpPr>
        <xdr:cNvPr id="30" name="Text Box 82"/>
        <xdr:cNvSpPr txBox="1">
          <a:spLocks noChangeArrowheads="1"/>
        </xdr:cNvSpPr>
      </xdr:nvSpPr>
      <xdr:spPr>
        <a:xfrm>
          <a:off x="3590925" y="96583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504825</xdr:colOff>
      <xdr:row>33</xdr:row>
      <xdr:rowOff>0</xdr:rowOff>
    </xdr:from>
    <xdr:to>
      <xdr:col>4</xdr:col>
      <xdr:colOff>990600</xdr:colOff>
      <xdr:row>34</xdr:row>
      <xdr:rowOff>171450</xdr:rowOff>
    </xdr:to>
    <xdr:sp>
      <xdr:nvSpPr>
        <xdr:cNvPr id="31" name="Text Box 83"/>
        <xdr:cNvSpPr txBox="1">
          <a:spLocks noChangeArrowheads="1"/>
        </xdr:cNvSpPr>
      </xdr:nvSpPr>
      <xdr:spPr>
        <a:xfrm>
          <a:off x="4086225" y="96583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180975</xdr:colOff>
      <xdr:row>22</xdr:row>
      <xdr:rowOff>295275</xdr:rowOff>
    </xdr:from>
    <xdr:to>
      <xdr:col>6</xdr:col>
      <xdr:colOff>981075</xdr:colOff>
      <xdr:row>32</xdr:row>
      <xdr:rowOff>295275</xdr:rowOff>
    </xdr:to>
    <xdr:sp>
      <xdr:nvSpPr>
        <xdr:cNvPr id="32" name="Line 84"/>
        <xdr:cNvSpPr>
          <a:spLocks/>
        </xdr:cNvSpPr>
      </xdr:nvSpPr>
      <xdr:spPr>
        <a:xfrm flipH="1">
          <a:off x="3762375" y="6600825"/>
          <a:ext cx="283845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23</xdr:row>
      <xdr:rowOff>9525</xdr:rowOff>
    </xdr:from>
    <xdr:to>
      <xdr:col>7</xdr:col>
      <xdr:colOff>57150</xdr:colOff>
      <xdr:row>32</xdr:row>
      <xdr:rowOff>285750</xdr:rowOff>
    </xdr:to>
    <xdr:sp>
      <xdr:nvSpPr>
        <xdr:cNvPr id="33" name="Line 85"/>
        <xdr:cNvSpPr>
          <a:spLocks/>
        </xdr:cNvSpPr>
      </xdr:nvSpPr>
      <xdr:spPr>
        <a:xfrm flipH="1">
          <a:off x="4333875" y="6619875"/>
          <a:ext cx="2333625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495300</xdr:colOff>
      <xdr:row>34</xdr:row>
      <xdr:rowOff>171450</xdr:rowOff>
    </xdr:to>
    <xdr:sp>
      <xdr:nvSpPr>
        <xdr:cNvPr id="34" name="Text Box 92"/>
        <xdr:cNvSpPr txBox="1">
          <a:spLocks noChangeArrowheads="1"/>
        </xdr:cNvSpPr>
      </xdr:nvSpPr>
      <xdr:spPr>
        <a:xfrm>
          <a:off x="4572000" y="96583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495300</xdr:colOff>
      <xdr:row>33</xdr:row>
      <xdr:rowOff>0</xdr:rowOff>
    </xdr:from>
    <xdr:to>
      <xdr:col>5</xdr:col>
      <xdr:colOff>981075</xdr:colOff>
      <xdr:row>34</xdr:row>
      <xdr:rowOff>171450</xdr:rowOff>
    </xdr:to>
    <xdr:sp>
      <xdr:nvSpPr>
        <xdr:cNvPr id="35" name="Text Box 93"/>
        <xdr:cNvSpPr txBox="1">
          <a:spLocks noChangeArrowheads="1"/>
        </xdr:cNvSpPr>
      </xdr:nvSpPr>
      <xdr:spPr>
        <a:xfrm>
          <a:off x="5067300" y="96583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171450</xdr:colOff>
      <xdr:row>23</xdr:row>
      <xdr:rowOff>123825</xdr:rowOff>
    </xdr:from>
    <xdr:to>
      <xdr:col>7</xdr:col>
      <xdr:colOff>171450</xdr:colOff>
      <xdr:row>32</xdr:row>
      <xdr:rowOff>295275</xdr:rowOff>
    </xdr:to>
    <xdr:sp>
      <xdr:nvSpPr>
        <xdr:cNvPr id="36" name="Line 94"/>
        <xdr:cNvSpPr>
          <a:spLocks/>
        </xdr:cNvSpPr>
      </xdr:nvSpPr>
      <xdr:spPr>
        <a:xfrm flipH="1">
          <a:off x="4743450" y="6734175"/>
          <a:ext cx="203835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24</xdr:row>
      <xdr:rowOff>66675</xdr:rowOff>
    </xdr:from>
    <xdr:to>
      <xdr:col>5</xdr:col>
      <xdr:colOff>742950</xdr:colOff>
      <xdr:row>32</xdr:row>
      <xdr:rowOff>285750</xdr:rowOff>
    </xdr:to>
    <xdr:sp>
      <xdr:nvSpPr>
        <xdr:cNvPr id="37" name="Line 95"/>
        <xdr:cNvSpPr>
          <a:spLocks/>
        </xdr:cNvSpPr>
      </xdr:nvSpPr>
      <xdr:spPr>
        <a:xfrm>
          <a:off x="4857750" y="6981825"/>
          <a:ext cx="45720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33</xdr:row>
      <xdr:rowOff>0</xdr:rowOff>
    </xdr:from>
    <xdr:to>
      <xdr:col>6</xdr:col>
      <xdr:colOff>438150</xdr:colOff>
      <xdr:row>34</xdr:row>
      <xdr:rowOff>171450</xdr:rowOff>
    </xdr:to>
    <xdr:sp>
      <xdr:nvSpPr>
        <xdr:cNvPr id="38" name="Text Box 97"/>
        <xdr:cNvSpPr txBox="1">
          <a:spLocks noChangeArrowheads="1"/>
        </xdr:cNvSpPr>
      </xdr:nvSpPr>
      <xdr:spPr>
        <a:xfrm>
          <a:off x="5562600" y="96583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438150</xdr:colOff>
      <xdr:row>33</xdr:row>
      <xdr:rowOff>0</xdr:rowOff>
    </xdr:from>
    <xdr:to>
      <xdr:col>6</xdr:col>
      <xdr:colOff>923925</xdr:colOff>
      <xdr:row>34</xdr:row>
      <xdr:rowOff>171450</xdr:rowOff>
    </xdr:to>
    <xdr:sp>
      <xdr:nvSpPr>
        <xdr:cNvPr id="39" name="Text Box 98"/>
        <xdr:cNvSpPr txBox="1">
          <a:spLocks noChangeArrowheads="1"/>
        </xdr:cNvSpPr>
      </xdr:nvSpPr>
      <xdr:spPr>
        <a:xfrm>
          <a:off x="6057900" y="96583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561975</xdr:colOff>
      <xdr:row>24</xdr:row>
      <xdr:rowOff>114300</xdr:rowOff>
    </xdr:from>
    <xdr:to>
      <xdr:col>6</xdr:col>
      <xdr:colOff>114300</xdr:colOff>
      <xdr:row>32</xdr:row>
      <xdr:rowOff>295275</xdr:rowOff>
    </xdr:to>
    <xdr:sp>
      <xdr:nvSpPr>
        <xdr:cNvPr id="40" name="Line 99"/>
        <xdr:cNvSpPr>
          <a:spLocks/>
        </xdr:cNvSpPr>
      </xdr:nvSpPr>
      <xdr:spPr>
        <a:xfrm>
          <a:off x="5133975" y="7029450"/>
          <a:ext cx="60007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24</xdr:row>
      <xdr:rowOff>114300</xdr:rowOff>
    </xdr:from>
    <xdr:to>
      <xdr:col>6</xdr:col>
      <xdr:colOff>685800</xdr:colOff>
      <xdr:row>32</xdr:row>
      <xdr:rowOff>285750</xdr:rowOff>
    </xdr:to>
    <xdr:sp>
      <xdr:nvSpPr>
        <xdr:cNvPr id="41" name="Line 100"/>
        <xdr:cNvSpPr>
          <a:spLocks/>
        </xdr:cNvSpPr>
      </xdr:nvSpPr>
      <xdr:spPr>
        <a:xfrm>
          <a:off x="5334000" y="7029450"/>
          <a:ext cx="97155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0</xdr:rowOff>
    </xdr:from>
    <xdr:to>
      <xdr:col>7</xdr:col>
      <xdr:colOff>419100</xdr:colOff>
      <xdr:row>34</xdr:row>
      <xdr:rowOff>171450</xdr:rowOff>
    </xdr:to>
    <xdr:sp>
      <xdr:nvSpPr>
        <xdr:cNvPr id="42" name="Text Box 97"/>
        <xdr:cNvSpPr txBox="1">
          <a:spLocks noChangeArrowheads="1"/>
        </xdr:cNvSpPr>
      </xdr:nvSpPr>
      <xdr:spPr>
        <a:xfrm>
          <a:off x="6534150" y="96583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7</xdr:col>
      <xdr:colOff>419100</xdr:colOff>
      <xdr:row>33</xdr:row>
      <xdr:rowOff>0</xdr:rowOff>
    </xdr:from>
    <xdr:to>
      <xdr:col>7</xdr:col>
      <xdr:colOff>914400</xdr:colOff>
      <xdr:row>34</xdr:row>
      <xdr:rowOff>171450</xdr:rowOff>
    </xdr:to>
    <xdr:sp>
      <xdr:nvSpPr>
        <xdr:cNvPr id="43" name="Text Box 98"/>
        <xdr:cNvSpPr txBox="1">
          <a:spLocks noChangeArrowheads="1"/>
        </xdr:cNvSpPr>
      </xdr:nvSpPr>
      <xdr:spPr>
        <a:xfrm>
          <a:off x="7029450" y="96583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47625</xdr:colOff>
      <xdr:row>23</xdr:row>
      <xdr:rowOff>247650</xdr:rowOff>
    </xdr:from>
    <xdr:to>
      <xdr:col>7</xdr:col>
      <xdr:colOff>95250</xdr:colOff>
      <xdr:row>32</xdr:row>
      <xdr:rowOff>295275</xdr:rowOff>
    </xdr:to>
    <xdr:sp>
      <xdr:nvSpPr>
        <xdr:cNvPr id="44" name="Line 99"/>
        <xdr:cNvSpPr>
          <a:spLocks/>
        </xdr:cNvSpPr>
      </xdr:nvSpPr>
      <xdr:spPr>
        <a:xfrm>
          <a:off x="3629025" y="6858000"/>
          <a:ext cx="3076575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23</xdr:row>
      <xdr:rowOff>200025</xdr:rowOff>
    </xdr:from>
    <xdr:to>
      <xdr:col>7</xdr:col>
      <xdr:colOff>666750</xdr:colOff>
      <xdr:row>32</xdr:row>
      <xdr:rowOff>285750</xdr:rowOff>
    </xdr:to>
    <xdr:sp>
      <xdr:nvSpPr>
        <xdr:cNvPr id="45" name="Line 100"/>
        <xdr:cNvSpPr>
          <a:spLocks/>
        </xdr:cNvSpPr>
      </xdr:nvSpPr>
      <xdr:spPr>
        <a:xfrm>
          <a:off x="3676650" y="6810375"/>
          <a:ext cx="360045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914400</xdr:colOff>
      <xdr:row>32</xdr:row>
      <xdr:rowOff>295275</xdr:rowOff>
    </xdr:from>
    <xdr:to>
      <xdr:col>8</xdr:col>
      <xdr:colOff>419100</xdr:colOff>
      <xdr:row>34</xdr:row>
      <xdr:rowOff>152400</xdr:rowOff>
    </xdr:to>
    <xdr:sp>
      <xdr:nvSpPr>
        <xdr:cNvPr id="46" name="Text Box 97"/>
        <xdr:cNvSpPr txBox="1">
          <a:spLocks noChangeArrowheads="1"/>
        </xdr:cNvSpPr>
      </xdr:nvSpPr>
      <xdr:spPr>
        <a:xfrm>
          <a:off x="7524750" y="9648825"/>
          <a:ext cx="552450" cy="466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8</xdr:col>
      <xdr:colOff>419100</xdr:colOff>
      <xdr:row>32</xdr:row>
      <xdr:rowOff>295275</xdr:rowOff>
    </xdr:from>
    <xdr:to>
      <xdr:col>9</xdr:col>
      <xdr:colOff>133350</xdr:colOff>
      <xdr:row>34</xdr:row>
      <xdr:rowOff>152400</xdr:rowOff>
    </xdr:to>
    <xdr:sp>
      <xdr:nvSpPr>
        <xdr:cNvPr id="47" name="Text Box 98"/>
        <xdr:cNvSpPr txBox="1">
          <a:spLocks noChangeArrowheads="1"/>
        </xdr:cNvSpPr>
      </xdr:nvSpPr>
      <xdr:spPr>
        <a:xfrm>
          <a:off x="8077200" y="9648825"/>
          <a:ext cx="476250" cy="466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95250</xdr:colOff>
      <xdr:row>23</xdr:row>
      <xdr:rowOff>133350</xdr:rowOff>
    </xdr:from>
    <xdr:to>
      <xdr:col>8</xdr:col>
      <xdr:colOff>85725</xdr:colOff>
      <xdr:row>32</xdr:row>
      <xdr:rowOff>285750</xdr:rowOff>
    </xdr:to>
    <xdr:sp>
      <xdr:nvSpPr>
        <xdr:cNvPr id="48" name="Line 99"/>
        <xdr:cNvSpPr>
          <a:spLocks/>
        </xdr:cNvSpPr>
      </xdr:nvSpPr>
      <xdr:spPr>
        <a:xfrm>
          <a:off x="3676650" y="6743700"/>
          <a:ext cx="4067175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23</xdr:row>
      <xdr:rowOff>161925</xdr:rowOff>
    </xdr:from>
    <xdr:to>
      <xdr:col>8</xdr:col>
      <xdr:colOff>657225</xdr:colOff>
      <xdr:row>32</xdr:row>
      <xdr:rowOff>276225</xdr:rowOff>
    </xdr:to>
    <xdr:sp>
      <xdr:nvSpPr>
        <xdr:cNvPr id="49" name="Line 100"/>
        <xdr:cNvSpPr>
          <a:spLocks/>
        </xdr:cNvSpPr>
      </xdr:nvSpPr>
      <xdr:spPr>
        <a:xfrm>
          <a:off x="3705225" y="6772275"/>
          <a:ext cx="46101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180975</xdr:rowOff>
    </xdr:from>
    <xdr:to>
      <xdr:col>8</xdr:col>
      <xdr:colOff>333375</xdr:colOff>
      <xdr:row>13</xdr:row>
      <xdr:rowOff>190500</xdr:rowOff>
    </xdr:to>
    <xdr:grpSp>
      <xdr:nvGrpSpPr>
        <xdr:cNvPr id="50" name="Groupe 97"/>
        <xdr:cNvGrpSpPr>
          <a:grpSpLocks/>
        </xdr:cNvGrpSpPr>
      </xdr:nvGrpSpPr>
      <xdr:grpSpPr>
        <a:xfrm>
          <a:off x="7715250" y="1647825"/>
          <a:ext cx="276225" cy="2105025"/>
          <a:chOff x="7867648" y="1657350"/>
          <a:chExt cx="276226" cy="2105025"/>
        </a:xfrm>
        <a:solidFill>
          <a:srgbClr val="FFFFFF"/>
        </a:solidFill>
      </xdr:grpSpPr>
      <xdr:sp>
        <xdr:nvSpPr>
          <xdr:cNvPr id="51" name="Freeform 12"/>
          <xdr:cNvSpPr>
            <a:spLocks/>
          </xdr:cNvSpPr>
        </xdr:nvSpPr>
        <xdr:spPr>
          <a:xfrm flipH="1">
            <a:off x="7883462" y="1657350"/>
            <a:ext cx="260412" cy="1709807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13"/>
          <xdr:cNvSpPr>
            <a:spLocks/>
          </xdr:cNvSpPr>
        </xdr:nvSpPr>
        <xdr:spPr>
          <a:xfrm flipH="1">
            <a:off x="7867648" y="1747340"/>
            <a:ext cx="209586" cy="2015035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5</xdr:row>
      <xdr:rowOff>104775</xdr:rowOff>
    </xdr:from>
    <xdr:to>
      <xdr:col>7</xdr:col>
      <xdr:colOff>66675</xdr:colOff>
      <xdr:row>11</xdr:row>
      <xdr:rowOff>85725</xdr:rowOff>
    </xdr:to>
    <xdr:grpSp>
      <xdr:nvGrpSpPr>
        <xdr:cNvPr id="53" name="Group 19"/>
        <xdr:cNvGrpSpPr>
          <a:grpSpLocks/>
        </xdr:cNvGrpSpPr>
      </xdr:nvGrpSpPr>
      <xdr:grpSpPr>
        <a:xfrm flipH="1">
          <a:off x="5695950" y="1571625"/>
          <a:ext cx="981075" cy="1447800"/>
          <a:chOff x="590" y="152"/>
          <a:chExt cx="40" cy="231"/>
        </a:xfrm>
        <a:solidFill>
          <a:srgbClr val="FFFFFF"/>
        </a:solidFill>
      </xdr:grpSpPr>
      <xdr:sp>
        <xdr:nvSpPr>
          <xdr:cNvPr id="54" name="Freeform 14"/>
          <xdr:cNvSpPr>
            <a:spLocks/>
          </xdr:cNvSpPr>
        </xdr:nvSpPr>
        <xdr:spPr>
          <a:xfrm>
            <a:off x="590" y="152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38100" cmpd="sng">
            <a:solidFill>
              <a:srgbClr val="4F81BD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15"/>
          <xdr:cNvSpPr>
            <a:spLocks/>
          </xdr:cNvSpPr>
        </xdr:nvSpPr>
        <xdr:spPr>
          <a:xfrm>
            <a:off x="591" y="163"/>
            <a:ext cx="39" cy="220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38100" cmpd="sng">
            <a:solidFill>
              <a:srgbClr val="4F81BD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971550</xdr:colOff>
      <xdr:row>5</xdr:row>
      <xdr:rowOff>142875</xdr:rowOff>
    </xdr:from>
    <xdr:to>
      <xdr:col>2</xdr:col>
      <xdr:colOff>962025</xdr:colOff>
      <xdr:row>11</xdr:row>
      <xdr:rowOff>123825</xdr:rowOff>
    </xdr:to>
    <xdr:grpSp>
      <xdr:nvGrpSpPr>
        <xdr:cNvPr id="56" name="Group 19"/>
        <xdr:cNvGrpSpPr>
          <a:grpSpLocks/>
        </xdr:cNvGrpSpPr>
      </xdr:nvGrpSpPr>
      <xdr:grpSpPr>
        <a:xfrm flipH="1">
          <a:off x="1581150" y="1609725"/>
          <a:ext cx="981075" cy="1447800"/>
          <a:chOff x="590" y="152"/>
          <a:chExt cx="40" cy="231"/>
        </a:xfrm>
        <a:solidFill>
          <a:srgbClr val="FFFFFF"/>
        </a:solidFill>
      </xdr:grpSpPr>
      <xdr:sp>
        <xdr:nvSpPr>
          <xdr:cNvPr id="57" name="Freeform 14"/>
          <xdr:cNvSpPr>
            <a:spLocks/>
          </xdr:cNvSpPr>
        </xdr:nvSpPr>
        <xdr:spPr>
          <a:xfrm>
            <a:off x="590" y="152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38100" cmpd="sng">
            <a:solidFill>
              <a:srgbClr val="4F81BD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15"/>
          <xdr:cNvSpPr>
            <a:spLocks/>
          </xdr:cNvSpPr>
        </xdr:nvSpPr>
        <xdr:spPr>
          <a:xfrm>
            <a:off x="591" y="163"/>
            <a:ext cx="39" cy="220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38100" cmpd="sng">
            <a:solidFill>
              <a:srgbClr val="4F81BD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23</xdr:row>
      <xdr:rowOff>66675</xdr:rowOff>
    </xdr:from>
    <xdr:to>
      <xdr:col>2</xdr:col>
      <xdr:colOff>933450</xdr:colOff>
      <xdr:row>27</xdr:row>
      <xdr:rowOff>114300</xdr:rowOff>
    </xdr:to>
    <xdr:sp>
      <xdr:nvSpPr>
        <xdr:cNvPr id="59" name="Freeform 14"/>
        <xdr:cNvSpPr>
          <a:spLocks/>
        </xdr:cNvSpPr>
      </xdr:nvSpPr>
      <xdr:spPr>
        <a:xfrm flipH="1">
          <a:off x="1628775" y="6677025"/>
          <a:ext cx="904875" cy="1266825"/>
        </a:xfrm>
        <a:custGeom>
          <a:pathLst>
            <a:path h="195" w="37">
              <a:moveTo>
                <a:pt x="37" y="0"/>
              </a:moveTo>
              <a:lnTo>
                <a:pt x="19" y="0"/>
              </a:lnTo>
              <a:lnTo>
                <a:pt x="19" y="195"/>
              </a:lnTo>
              <a:lnTo>
                <a:pt x="0" y="1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14</xdr:row>
      <xdr:rowOff>57150</xdr:rowOff>
    </xdr:from>
    <xdr:to>
      <xdr:col>5</xdr:col>
      <xdr:colOff>19050</xdr:colOff>
      <xdr:row>26</xdr:row>
      <xdr:rowOff>133350</xdr:rowOff>
    </xdr:to>
    <xdr:sp>
      <xdr:nvSpPr>
        <xdr:cNvPr id="60" name="Freeform 15"/>
        <xdr:cNvSpPr>
          <a:spLocks/>
        </xdr:cNvSpPr>
      </xdr:nvSpPr>
      <xdr:spPr>
        <a:xfrm>
          <a:off x="3638550" y="3924300"/>
          <a:ext cx="952500" cy="3733800"/>
        </a:xfrm>
        <a:custGeom>
          <a:pathLst>
            <a:path h="220" w="39">
              <a:moveTo>
                <a:pt x="39" y="0"/>
              </a:moveTo>
              <a:lnTo>
                <a:pt x="26" y="0"/>
              </a:lnTo>
              <a:lnTo>
                <a:pt x="26" y="219"/>
              </a:lnTo>
              <a:lnTo>
                <a:pt x="0" y="2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5</xdr:row>
      <xdr:rowOff>161925</xdr:rowOff>
    </xdr:from>
    <xdr:to>
      <xdr:col>4</xdr:col>
      <xdr:colOff>247650</xdr:colOff>
      <xdr:row>13</xdr:row>
      <xdr:rowOff>171450</xdr:rowOff>
    </xdr:to>
    <xdr:grpSp>
      <xdr:nvGrpSpPr>
        <xdr:cNvPr id="61" name="Groupe 98"/>
        <xdr:cNvGrpSpPr>
          <a:grpSpLocks/>
        </xdr:cNvGrpSpPr>
      </xdr:nvGrpSpPr>
      <xdr:grpSpPr>
        <a:xfrm>
          <a:off x="3552825" y="1628775"/>
          <a:ext cx="276225" cy="2105025"/>
          <a:chOff x="7867648" y="1657350"/>
          <a:chExt cx="276226" cy="2105025"/>
        </a:xfrm>
        <a:solidFill>
          <a:srgbClr val="FFFFFF"/>
        </a:solidFill>
      </xdr:grpSpPr>
      <xdr:sp>
        <xdr:nvSpPr>
          <xdr:cNvPr id="62" name="Freeform 12"/>
          <xdr:cNvSpPr>
            <a:spLocks/>
          </xdr:cNvSpPr>
        </xdr:nvSpPr>
        <xdr:spPr>
          <a:xfrm flipH="1">
            <a:off x="7883462" y="1657350"/>
            <a:ext cx="260412" cy="1709807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13"/>
          <xdr:cNvSpPr>
            <a:spLocks/>
          </xdr:cNvSpPr>
        </xdr:nvSpPr>
        <xdr:spPr>
          <a:xfrm flipH="1">
            <a:off x="7867648" y="1747340"/>
            <a:ext cx="209586" cy="2015035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14</xdr:row>
      <xdr:rowOff>200025</xdr:rowOff>
    </xdr:from>
    <xdr:to>
      <xdr:col>6</xdr:col>
      <xdr:colOff>447675</xdr:colOff>
      <xdr:row>17</xdr:row>
      <xdr:rowOff>47625</xdr:rowOff>
    </xdr:to>
    <xdr:sp>
      <xdr:nvSpPr>
        <xdr:cNvPr id="64" name="Connecteur en angle 114"/>
        <xdr:cNvSpPr>
          <a:spLocks/>
        </xdr:cNvSpPr>
      </xdr:nvSpPr>
      <xdr:spPr>
        <a:xfrm>
          <a:off x="1628775" y="4067175"/>
          <a:ext cx="4438650" cy="762000"/>
        </a:xfrm>
        <a:prstGeom prst="bentConnector3">
          <a:avLst>
            <a:gd name="adj" fmla="val 2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17</xdr:row>
      <xdr:rowOff>28575</xdr:rowOff>
    </xdr:from>
    <xdr:to>
      <xdr:col>6</xdr:col>
      <xdr:colOff>485775</xdr:colOff>
      <xdr:row>19</xdr:row>
      <xdr:rowOff>209550</xdr:rowOff>
    </xdr:to>
    <xdr:sp>
      <xdr:nvSpPr>
        <xdr:cNvPr id="65" name="Connecteur droit 121"/>
        <xdr:cNvSpPr>
          <a:spLocks/>
        </xdr:cNvSpPr>
      </xdr:nvSpPr>
      <xdr:spPr>
        <a:xfrm rot="16200000" flipH="1">
          <a:off x="6096000" y="4810125"/>
          <a:ext cx="19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219075</xdr:rowOff>
    </xdr:from>
    <xdr:to>
      <xdr:col>7</xdr:col>
      <xdr:colOff>0</xdr:colOff>
      <xdr:row>19</xdr:row>
      <xdr:rowOff>219075</xdr:rowOff>
    </xdr:to>
    <xdr:sp>
      <xdr:nvSpPr>
        <xdr:cNvPr id="66" name="Connecteur droit avec flèche 125"/>
        <xdr:cNvSpPr>
          <a:spLocks/>
        </xdr:cNvSpPr>
      </xdr:nvSpPr>
      <xdr:spPr>
        <a:xfrm>
          <a:off x="6124575" y="561022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14</xdr:row>
      <xdr:rowOff>104775</xdr:rowOff>
    </xdr:from>
    <xdr:to>
      <xdr:col>2</xdr:col>
      <xdr:colOff>981075</xdr:colOff>
      <xdr:row>20</xdr:row>
      <xdr:rowOff>247650</xdr:rowOff>
    </xdr:to>
    <xdr:grpSp>
      <xdr:nvGrpSpPr>
        <xdr:cNvPr id="67" name="Groupe 126"/>
        <xdr:cNvGrpSpPr>
          <a:grpSpLocks/>
        </xdr:cNvGrpSpPr>
      </xdr:nvGrpSpPr>
      <xdr:grpSpPr>
        <a:xfrm flipH="1">
          <a:off x="2305050" y="3971925"/>
          <a:ext cx="276225" cy="1971675"/>
          <a:chOff x="7867648" y="1657350"/>
          <a:chExt cx="276226" cy="2105025"/>
        </a:xfrm>
        <a:solidFill>
          <a:srgbClr val="FFFFFF"/>
        </a:solidFill>
      </xdr:grpSpPr>
      <xdr:sp>
        <xdr:nvSpPr>
          <xdr:cNvPr id="68" name="Freeform 12"/>
          <xdr:cNvSpPr>
            <a:spLocks/>
          </xdr:cNvSpPr>
        </xdr:nvSpPr>
        <xdr:spPr>
          <a:xfrm flipH="1">
            <a:off x="7883462" y="1657350"/>
            <a:ext cx="260412" cy="1709807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13"/>
          <xdr:cNvSpPr>
            <a:spLocks/>
          </xdr:cNvSpPr>
        </xdr:nvSpPr>
        <xdr:spPr>
          <a:xfrm flipH="1">
            <a:off x="7867648" y="1747340"/>
            <a:ext cx="209586" cy="2015035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981075</xdr:colOff>
      <xdr:row>14</xdr:row>
      <xdr:rowOff>161925</xdr:rowOff>
    </xdr:from>
    <xdr:to>
      <xdr:col>4</xdr:col>
      <xdr:colOff>971550</xdr:colOff>
      <xdr:row>20</xdr:row>
      <xdr:rowOff>28575</xdr:rowOff>
    </xdr:to>
    <xdr:grpSp>
      <xdr:nvGrpSpPr>
        <xdr:cNvPr id="70" name="Group 19"/>
        <xdr:cNvGrpSpPr>
          <a:grpSpLocks/>
        </xdr:cNvGrpSpPr>
      </xdr:nvGrpSpPr>
      <xdr:grpSpPr>
        <a:xfrm flipH="1">
          <a:off x="3571875" y="4029075"/>
          <a:ext cx="981075" cy="1695450"/>
          <a:chOff x="590" y="152"/>
          <a:chExt cx="40" cy="231"/>
        </a:xfrm>
        <a:solidFill>
          <a:srgbClr val="FFFFFF"/>
        </a:solidFill>
      </xdr:grpSpPr>
      <xdr:sp>
        <xdr:nvSpPr>
          <xdr:cNvPr id="71" name="Freeform 14"/>
          <xdr:cNvSpPr>
            <a:spLocks/>
          </xdr:cNvSpPr>
        </xdr:nvSpPr>
        <xdr:spPr>
          <a:xfrm>
            <a:off x="590" y="152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38100" cmpd="sng">
            <a:solidFill>
              <a:srgbClr val="4F81BD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15"/>
          <xdr:cNvSpPr>
            <a:spLocks/>
          </xdr:cNvSpPr>
        </xdr:nvSpPr>
        <xdr:spPr>
          <a:xfrm>
            <a:off x="591" y="162"/>
            <a:ext cx="39" cy="221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38100" cmpd="sng">
            <a:solidFill>
              <a:srgbClr val="4F81BD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23</xdr:row>
      <xdr:rowOff>228600</xdr:rowOff>
    </xdr:from>
    <xdr:to>
      <xdr:col>2</xdr:col>
      <xdr:colOff>190500</xdr:colOff>
      <xdr:row>27</xdr:row>
      <xdr:rowOff>161925</xdr:rowOff>
    </xdr:to>
    <xdr:sp>
      <xdr:nvSpPr>
        <xdr:cNvPr id="73" name="Freeform 3"/>
        <xdr:cNvSpPr>
          <a:spLocks/>
        </xdr:cNvSpPr>
      </xdr:nvSpPr>
      <xdr:spPr>
        <a:xfrm flipH="1">
          <a:off x="1628775" y="6838950"/>
          <a:ext cx="161925" cy="1152525"/>
        </a:xfrm>
        <a:custGeom>
          <a:pathLst>
            <a:path h="131" w="15">
              <a:moveTo>
                <a:pt x="13" y="0"/>
              </a:moveTo>
              <a:lnTo>
                <a:pt x="0" y="0"/>
              </a:lnTo>
              <a:lnTo>
                <a:pt x="0" y="131"/>
              </a:lnTo>
              <a:lnTo>
                <a:pt x="15" y="13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123825</xdr:rowOff>
    </xdr:from>
    <xdr:to>
      <xdr:col>4</xdr:col>
      <xdr:colOff>971550</xdr:colOff>
      <xdr:row>21</xdr:row>
      <xdr:rowOff>66675</xdr:rowOff>
    </xdr:to>
    <xdr:sp>
      <xdr:nvSpPr>
        <xdr:cNvPr id="74" name="Forme libre 135"/>
        <xdr:cNvSpPr>
          <a:spLocks/>
        </xdr:cNvSpPr>
      </xdr:nvSpPr>
      <xdr:spPr>
        <a:xfrm>
          <a:off x="1619250" y="3990975"/>
          <a:ext cx="2933700" cy="2076450"/>
        </a:xfrm>
        <a:custGeom>
          <a:pathLst>
            <a:path h="2076450" w="2933700">
              <a:moveTo>
                <a:pt x="2933700" y="0"/>
              </a:moveTo>
              <a:lnTo>
                <a:pt x="2705100" y="0"/>
              </a:lnTo>
              <a:lnTo>
                <a:pt x="2714625" y="609600"/>
              </a:lnTo>
              <a:lnTo>
                <a:pt x="257175" y="609600"/>
              </a:lnTo>
              <a:lnTo>
                <a:pt x="247650" y="2076450"/>
              </a:lnTo>
              <a:lnTo>
                <a:pt x="0" y="2076450"/>
              </a:lnTo>
            </a:path>
          </a:pathLst>
        </a:custGeom>
        <a:solidFill>
          <a:srgbClr val="FFFFFF">
            <a:alpha val="5000"/>
          </a:srgbClr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14</xdr:row>
      <xdr:rowOff>180975</xdr:rowOff>
    </xdr:from>
    <xdr:to>
      <xdr:col>5</xdr:col>
      <xdr:colOff>161925</xdr:colOff>
      <xdr:row>22</xdr:row>
      <xdr:rowOff>57150</xdr:rowOff>
    </xdr:to>
    <xdr:sp>
      <xdr:nvSpPr>
        <xdr:cNvPr id="75" name="Forme libre 137"/>
        <xdr:cNvSpPr>
          <a:spLocks/>
        </xdr:cNvSpPr>
      </xdr:nvSpPr>
      <xdr:spPr>
        <a:xfrm>
          <a:off x="1800225" y="4048125"/>
          <a:ext cx="2933700" cy="2314575"/>
        </a:xfrm>
        <a:custGeom>
          <a:pathLst>
            <a:path h="2076450" w="2933700">
              <a:moveTo>
                <a:pt x="2933700" y="0"/>
              </a:moveTo>
              <a:lnTo>
                <a:pt x="2705100" y="0"/>
              </a:lnTo>
              <a:lnTo>
                <a:pt x="2714625" y="609600"/>
              </a:lnTo>
              <a:lnTo>
                <a:pt x="257175" y="609600"/>
              </a:lnTo>
              <a:lnTo>
                <a:pt x="247650" y="2076450"/>
              </a:lnTo>
              <a:lnTo>
                <a:pt x="0" y="2076450"/>
              </a:lnTo>
            </a:path>
          </a:pathLst>
        </a:custGeom>
        <a:solidFill>
          <a:srgbClr val="FFFFFF">
            <a:alpha val="5000"/>
          </a:srgbClr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76200</xdr:rowOff>
    </xdr:from>
    <xdr:to>
      <xdr:col>6</xdr:col>
      <xdr:colOff>952500</xdr:colOff>
      <xdr:row>21</xdr:row>
      <xdr:rowOff>152400</xdr:rowOff>
    </xdr:to>
    <xdr:sp>
      <xdr:nvSpPr>
        <xdr:cNvPr id="76" name="Forme libre 140"/>
        <xdr:cNvSpPr>
          <a:spLocks/>
        </xdr:cNvSpPr>
      </xdr:nvSpPr>
      <xdr:spPr>
        <a:xfrm>
          <a:off x="3619500" y="3943350"/>
          <a:ext cx="2952750" cy="2209800"/>
        </a:xfrm>
        <a:custGeom>
          <a:pathLst>
            <a:path h="2209800" w="2962275">
              <a:moveTo>
                <a:pt x="2962275" y="0"/>
              </a:moveTo>
              <a:lnTo>
                <a:pt x="2600325" y="9525"/>
              </a:lnTo>
              <a:lnTo>
                <a:pt x="2619375" y="733425"/>
              </a:lnTo>
              <a:lnTo>
                <a:pt x="2619375" y="981075"/>
              </a:lnTo>
              <a:lnTo>
                <a:pt x="171450" y="1009650"/>
              </a:lnTo>
              <a:lnTo>
                <a:pt x="161925" y="2209800"/>
              </a:lnTo>
              <a:lnTo>
                <a:pt x="0" y="2209800"/>
              </a:lnTo>
            </a:path>
          </a:pathLst>
        </a:custGeom>
        <a:noFill/>
        <a:ln w="254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228600</xdr:rowOff>
    </xdr:from>
    <xdr:to>
      <xdr:col>6</xdr:col>
      <xdr:colOff>971550</xdr:colOff>
      <xdr:row>22</xdr:row>
      <xdr:rowOff>123825</xdr:rowOff>
    </xdr:to>
    <xdr:sp>
      <xdr:nvSpPr>
        <xdr:cNvPr id="77" name="Forme libre 142"/>
        <xdr:cNvSpPr>
          <a:spLocks/>
        </xdr:cNvSpPr>
      </xdr:nvSpPr>
      <xdr:spPr>
        <a:xfrm>
          <a:off x="3648075" y="4095750"/>
          <a:ext cx="2943225" cy="2333625"/>
        </a:xfrm>
        <a:custGeom>
          <a:pathLst>
            <a:path h="2333625" w="2943225">
              <a:moveTo>
                <a:pt x="2943225" y="0"/>
              </a:moveTo>
              <a:lnTo>
                <a:pt x="2733675" y="0"/>
              </a:lnTo>
              <a:lnTo>
                <a:pt x="2724150" y="923925"/>
              </a:lnTo>
              <a:lnTo>
                <a:pt x="314325" y="942975"/>
              </a:lnTo>
              <a:lnTo>
                <a:pt x="295275" y="2333625"/>
              </a:lnTo>
              <a:lnTo>
                <a:pt x="0" y="2333625"/>
              </a:lnTo>
            </a:path>
          </a:pathLst>
        </a:custGeom>
        <a:solidFill>
          <a:srgbClr val="FFFFFF">
            <a:alpha val="0"/>
          </a:srgbClr>
        </a:solidFill>
        <a:ln w="15875" cmpd="sng">
          <a:solidFill>
            <a:srgbClr val="C0504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38100</xdr:rowOff>
    </xdr:from>
    <xdr:to>
      <xdr:col>7</xdr:col>
      <xdr:colOff>209550</xdr:colOff>
      <xdr:row>21</xdr:row>
      <xdr:rowOff>66675</xdr:rowOff>
    </xdr:to>
    <xdr:sp>
      <xdr:nvSpPr>
        <xdr:cNvPr id="78" name="Connecteur droit avec flèche 144"/>
        <xdr:cNvSpPr>
          <a:spLocks/>
        </xdr:cNvSpPr>
      </xdr:nvSpPr>
      <xdr:spPr>
        <a:xfrm rot="5400000">
          <a:off x="5648325" y="4210050"/>
          <a:ext cx="1171575" cy="1857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66675</xdr:rowOff>
    </xdr:from>
    <xdr:to>
      <xdr:col>7</xdr:col>
      <xdr:colOff>419100</xdr:colOff>
      <xdr:row>22</xdr:row>
      <xdr:rowOff>142875</xdr:rowOff>
    </xdr:to>
    <xdr:sp>
      <xdr:nvSpPr>
        <xdr:cNvPr id="79" name="Connecteur droit avec flèche 146"/>
        <xdr:cNvSpPr>
          <a:spLocks/>
        </xdr:cNvSpPr>
      </xdr:nvSpPr>
      <xdr:spPr>
        <a:xfrm rot="5400000">
          <a:off x="5629275" y="4238625"/>
          <a:ext cx="1400175" cy="2209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161925</xdr:rowOff>
    </xdr:from>
    <xdr:to>
      <xdr:col>6</xdr:col>
      <xdr:colOff>962025</xdr:colOff>
      <xdr:row>23</xdr:row>
      <xdr:rowOff>180975</xdr:rowOff>
    </xdr:to>
    <xdr:sp>
      <xdr:nvSpPr>
        <xdr:cNvPr id="80" name="Connecteur droit avec flèche 148"/>
        <xdr:cNvSpPr>
          <a:spLocks/>
        </xdr:cNvSpPr>
      </xdr:nvSpPr>
      <xdr:spPr>
        <a:xfrm flipV="1">
          <a:off x="5648325" y="6162675"/>
          <a:ext cx="933450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152400</xdr:rowOff>
    </xdr:from>
    <xdr:to>
      <xdr:col>3</xdr:col>
      <xdr:colOff>266700</xdr:colOff>
      <xdr:row>32</xdr:row>
      <xdr:rowOff>266700</xdr:rowOff>
    </xdr:to>
    <xdr:sp>
      <xdr:nvSpPr>
        <xdr:cNvPr id="81" name="Forme libre 150"/>
        <xdr:cNvSpPr>
          <a:spLocks/>
        </xdr:cNvSpPr>
      </xdr:nvSpPr>
      <xdr:spPr>
        <a:xfrm>
          <a:off x="1628775" y="6762750"/>
          <a:ext cx="1228725" cy="2857500"/>
        </a:xfrm>
        <a:custGeom>
          <a:pathLst>
            <a:path h="2857500" w="1228725">
              <a:moveTo>
                <a:pt x="0" y="0"/>
              </a:moveTo>
              <a:lnTo>
                <a:pt x="323850" y="0"/>
              </a:lnTo>
              <a:lnTo>
                <a:pt x="333375" y="1819275"/>
              </a:lnTo>
              <a:lnTo>
                <a:pt x="1228725" y="1828800"/>
              </a:lnTo>
              <a:lnTo>
                <a:pt x="1228725" y="2857500"/>
              </a:lnTo>
            </a:path>
          </a:pathLst>
        </a:cu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104775</xdr:rowOff>
    </xdr:from>
    <xdr:to>
      <xdr:col>3</xdr:col>
      <xdr:colOff>714375</xdr:colOff>
      <xdr:row>32</xdr:row>
      <xdr:rowOff>266700</xdr:rowOff>
    </xdr:to>
    <xdr:sp>
      <xdr:nvSpPr>
        <xdr:cNvPr id="82" name="Forme libre 151"/>
        <xdr:cNvSpPr>
          <a:spLocks/>
        </xdr:cNvSpPr>
      </xdr:nvSpPr>
      <xdr:spPr>
        <a:xfrm>
          <a:off x="1647825" y="6715125"/>
          <a:ext cx="1657350" cy="2905125"/>
        </a:xfrm>
        <a:custGeom>
          <a:pathLst>
            <a:path h="2905125" w="1657350">
              <a:moveTo>
                <a:pt x="0" y="0"/>
              </a:moveTo>
              <a:lnTo>
                <a:pt x="371475" y="0"/>
              </a:lnTo>
              <a:lnTo>
                <a:pt x="390525" y="1790700"/>
              </a:lnTo>
              <a:lnTo>
                <a:pt x="1352550" y="1781175"/>
              </a:lnTo>
              <a:lnTo>
                <a:pt x="1628775" y="1781175"/>
              </a:lnTo>
              <a:lnTo>
                <a:pt x="1657350" y="2905125"/>
              </a:lnTo>
            </a:path>
          </a:pathLst>
        </a:cu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tabColor rgb="FFFF0000"/>
  </sheetPr>
  <dimension ref="A2:C22"/>
  <sheetViews>
    <sheetView zoomScalePageLayoutView="0" workbookViewId="0" topLeftCell="A16">
      <selection activeCell="D35" sqref="D35"/>
    </sheetView>
  </sheetViews>
  <sheetFormatPr defaultColWidth="11.421875" defaultRowHeight="12.75"/>
  <cols>
    <col min="1" max="1" width="11.421875" style="23" customWidth="1"/>
    <col min="2" max="2" width="42.57421875" style="0" customWidth="1"/>
    <col min="3" max="3" width="38.140625" style="0" customWidth="1"/>
  </cols>
  <sheetData>
    <row r="2" spans="1:2" ht="12.75">
      <c r="A2" s="22"/>
      <c r="B2" s="21"/>
    </row>
    <row r="3" spans="1:2" ht="12.75">
      <c r="A3" s="22"/>
      <c r="B3" s="21"/>
    </row>
    <row r="4" spans="1:3" ht="18.75" customHeight="1">
      <c r="A4" s="27">
        <v>1</v>
      </c>
      <c r="B4" s="28" t="s">
        <v>81</v>
      </c>
      <c r="C4" s="28" t="s">
        <v>171</v>
      </c>
    </row>
    <row r="5" spans="1:3" ht="15">
      <c r="A5" s="27">
        <v>2</v>
      </c>
      <c r="B5" s="28" t="s">
        <v>141</v>
      </c>
      <c r="C5" s="28" t="s">
        <v>172</v>
      </c>
    </row>
    <row r="6" spans="1:3" ht="15">
      <c r="A6" s="27">
        <v>3</v>
      </c>
      <c r="B6" s="28" t="s">
        <v>142</v>
      </c>
      <c r="C6" s="28" t="s">
        <v>173</v>
      </c>
    </row>
    <row r="7" spans="1:3" ht="15">
      <c r="A7" s="27">
        <v>4</v>
      </c>
      <c r="B7" s="28" t="s">
        <v>79</v>
      </c>
      <c r="C7" s="28" t="s">
        <v>174</v>
      </c>
    </row>
    <row r="8" spans="1:3" s="108" customFormat="1" ht="30.75">
      <c r="A8" s="106">
        <v>5</v>
      </c>
      <c r="B8" s="107" t="s">
        <v>148</v>
      </c>
      <c r="C8" s="107" t="s">
        <v>167</v>
      </c>
    </row>
    <row r="9" spans="1:3" ht="30.75">
      <c r="A9" s="106">
        <v>6</v>
      </c>
      <c r="B9" s="28" t="s">
        <v>143</v>
      </c>
      <c r="C9" s="28">
        <v>22</v>
      </c>
    </row>
    <row r="10" spans="1:3" ht="15">
      <c r="A10" s="106"/>
      <c r="B10" s="107" t="s">
        <v>148</v>
      </c>
      <c r="C10" s="107"/>
    </row>
    <row r="11" spans="1:3" ht="15">
      <c r="A11" s="106">
        <v>7</v>
      </c>
      <c r="B11" s="28" t="s">
        <v>144</v>
      </c>
      <c r="C11" s="28">
        <v>22</v>
      </c>
    </row>
    <row r="12" spans="1:3" ht="15">
      <c r="A12" s="106">
        <v>8</v>
      </c>
      <c r="B12" s="28" t="s">
        <v>145</v>
      </c>
      <c r="C12" s="28">
        <v>22</v>
      </c>
    </row>
    <row r="13" spans="1:3" ht="15">
      <c r="A13" s="27"/>
      <c r="B13" s="28"/>
      <c r="C13" s="28"/>
    </row>
    <row r="14" spans="1:3" ht="15">
      <c r="A14" s="27"/>
      <c r="B14" s="28"/>
      <c r="C14" s="28"/>
    </row>
    <row r="15" spans="1:3" ht="15">
      <c r="A15" s="27"/>
      <c r="B15" s="28"/>
      <c r="C15" s="28"/>
    </row>
    <row r="16" spans="1:2" ht="15">
      <c r="A16" s="24"/>
      <c r="B16" s="25"/>
    </row>
    <row r="17" spans="1:2" ht="15">
      <c r="A17" s="24"/>
      <c r="B17" s="25"/>
    </row>
    <row r="18" spans="1:2" ht="15">
      <c r="A18" s="24"/>
      <c r="B18" s="25"/>
    </row>
    <row r="19" spans="1:2" ht="15">
      <c r="A19" s="24"/>
      <c r="B19" s="25"/>
    </row>
    <row r="20" spans="1:2" ht="15">
      <c r="A20" s="24"/>
      <c r="B20" s="25"/>
    </row>
    <row r="21" spans="1:2" ht="15">
      <c r="A21" s="24"/>
      <c r="B21" s="25"/>
    </row>
    <row r="22" spans="1:2" ht="15">
      <c r="A22" s="26"/>
      <c r="B22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rgb="FFFFFF00"/>
  </sheetPr>
  <dimension ref="A1:W54"/>
  <sheetViews>
    <sheetView tabSelected="1" view="pageBreakPreview" zoomScale="80" zoomScaleSheetLayoutView="80" zoomScalePageLayoutView="0" workbookViewId="0" topLeftCell="A6">
      <selection activeCell="C22" sqref="C22:P22"/>
    </sheetView>
  </sheetViews>
  <sheetFormatPr defaultColWidth="11.421875" defaultRowHeight="12.75"/>
  <cols>
    <col min="1" max="1" width="10.421875" style="0" customWidth="1"/>
    <col min="2" max="2" width="8.7109375" style="0" customWidth="1"/>
    <col min="3" max="3" width="3.7109375" style="0" customWidth="1"/>
    <col min="4" max="4" width="25.710937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5.7109375" style="0" customWidth="1"/>
    <col min="12" max="12" width="0.9921875" style="0" customWidth="1"/>
    <col min="13" max="15" width="15.140625" style="0" customWidth="1"/>
    <col min="16" max="18" width="13.28125" style="0" customWidth="1"/>
  </cols>
  <sheetData>
    <row r="1" spans="6:7" s="65" customFormat="1" ht="78.75" customHeight="1">
      <c r="F1" s="66"/>
      <c r="G1" s="66"/>
    </row>
    <row r="2" spans="1:20" s="70" customFormat="1" ht="25.5" customHeight="1">
      <c r="A2" s="109" t="s">
        <v>83</v>
      </c>
      <c r="B2" s="205" t="str">
        <f>IF(saison="","",saison)</f>
        <v>2016-2017</v>
      </c>
      <c r="C2" s="205"/>
      <c r="D2" s="205"/>
      <c r="E2" s="205"/>
      <c r="F2" s="205"/>
      <c r="G2" s="205"/>
      <c r="H2" s="205"/>
      <c r="I2" s="205"/>
      <c r="K2" s="215" t="s">
        <v>80</v>
      </c>
      <c r="L2" s="216"/>
      <c r="M2" s="217" t="str">
        <f>IF(lieu="","",lieu)</f>
        <v>LAGNY</v>
      </c>
      <c r="N2" s="218"/>
      <c r="O2" s="218"/>
      <c r="P2" s="218"/>
      <c r="T2" s="110"/>
    </row>
    <row r="3" spans="1:21" s="70" customFormat="1" ht="21" customHeight="1">
      <c r="A3" s="109" t="s">
        <v>82</v>
      </c>
      <c r="B3" s="205" t="str">
        <f>IF(date="","",date)</f>
        <v>06 &amp; 07 Mai 2017</v>
      </c>
      <c r="C3" s="205"/>
      <c r="D3" s="205"/>
      <c r="E3" s="205"/>
      <c r="F3" s="205"/>
      <c r="G3" s="205"/>
      <c r="H3" s="205"/>
      <c r="I3" s="205"/>
      <c r="K3" s="206" t="s">
        <v>146</v>
      </c>
      <c r="L3" s="206"/>
      <c r="M3" s="206"/>
      <c r="N3" s="206"/>
      <c r="O3" s="207" t="str">
        <f>IF(catégorie="","",catégorie)</f>
        <v>CADETS</v>
      </c>
      <c r="P3" s="207"/>
      <c r="Q3" s="111"/>
      <c r="R3" s="111"/>
      <c r="S3" s="111"/>
      <c r="T3" s="111"/>
      <c r="U3" s="111"/>
    </row>
    <row r="4" spans="1:23" s="110" customFormat="1" ht="13.5" customHeight="1" thickBot="1">
      <c r="A4" s="203" t="s">
        <v>149</v>
      </c>
      <c r="B4" s="203"/>
      <c r="D4" s="204" t="str">
        <f>'Fiche de renseignements compéti'!C8</f>
        <v>2*8' +2' de mi-temps +1 temps mort par  équipe +2' inter-match</v>
      </c>
      <c r="E4" s="204"/>
      <c r="F4" s="204"/>
      <c r="G4" s="204"/>
      <c r="H4" s="204"/>
      <c r="I4" s="204"/>
      <c r="J4" s="204"/>
      <c r="K4" s="204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18" s="10" customFormat="1" ht="21.75" customHeight="1" thickBot="1" thickTop="1">
      <c r="A5" s="2"/>
      <c r="B5" s="2"/>
      <c r="C5" s="3"/>
      <c r="D5" s="4" t="s">
        <v>48</v>
      </c>
      <c r="E5" s="5"/>
      <c r="F5" s="6"/>
      <c r="G5" s="4" t="s">
        <v>49</v>
      </c>
      <c r="H5" s="7"/>
      <c r="I5" s="8"/>
      <c r="J5" s="9" t="s">
        <v>47</v>
      </c>
      <c r="K5" s="5"/>
      <c r="L5" s="6"/>
      <c r="M5" s="212" t="s">
        <v>157</v>
      </c>
      <c r="N5" s="213"/>
      <c r="O5" s="214"/>
      <c r="P5" s="212" t="s">
        <v>168</v>
      </c>
      <c r="Q5" s="213"/>
      <c r="R5" s="214"/>
    </row>
    <row r="6" spans="1:18" s="10" customFormat="1" ht="21.75" customHeight="1" thickBot="1" thickTop="1">
      <c r="A6" s="11" t="s">
        <v>50</v>
      </c>
      <c r="B6" s="11" t="s">
        <v>0</v>
      </c>
      <c r="C6" s="12" t="s">
        <v>7</v>
      </c>
      <c r="D6" s="12" t="s">
        <v>4</v>
      </c>
      <c r="E6" s="12" t="s">
        <v>5</v>
      </c>
      <c r="F6" s="13"/>
      <c r="G6" s="12" t="s">
        <v>1</v>
      </c>
      <c r="H6" s="12" t="s">
        <v>2</v>
      </c>
      <c r="I6" s="13"/>
      <c r="J6" s="12" t="s">
        <v>5</v>
      </c>
      <c r="K6" s="12" t="s">
        <v>3</v>
      </c>
      <c r="L6" s="13"/>
      <c r="M6" s="144" t="s">
        <v>154</v>
      </c>
      <c r="N6" s="210" t="s">
        <v>158</v>
      </c>
      <c r="O6" s="211"/>
      <c r="P6" s="195" t="s">
        <v>169</v>
      </c>
      <c r="Q6" s="210" t="s">
        <v>170</v>
      </c>
      <c r="R6" s="219"/>
    </row>
    <row r="7" spans="1:18" s="10" customFormat="1" ht="16.5" customHeight="1" thickBot="1" thickTop="1">
      <c r="A7" s="20" t="s">
        <v>8</v>
      </c>
      <c r="B7" s="20">
        <v>0.3958333333333333</v>
      </c>
      <c r="C7" s="75">
        <v>1</v>
      </c>
      <c r="D7" s="15" t="str">
        <f>IF(PA1="","",PA1)</f>
        <v>NEUILLY</v>
      </c>
      <c r="E7" s="15" t="s">
        <v>9</v>
      </c>
      <c r="F7" s="14"/>
      <c r="G7" s="19"/>
      <c r="H7" s="19"/>
      <c r="I7" s="14"/>
      <c r="J7" s="15" t="s">
        <v>10</v>
      </c>
      <c r="K7" s="15" t="str">
        <f>IF(PA5="","",PA5)</f>
        <v>FRANCONVILLE</v>
      </c>
      <c r="L7" s="14"/>
      <c r="M7" s="167"/>
      <c r="N7" s="141"/>
      <c r="O7" s="140"/>
      <c r="P7" s="142"/>
      <c r="Q7" s="142"/>
      <c r="R7" s="142"/>
    </row>
    <row r="8" spans="1:18" s="10" customFormat="1" ht="16.5" customHeight="1" thickBot="1" thickTop="1">
      <c r="A8" s="20" t="s">
        <v>8</v>
      </c>
      <c r="B8" s="29" t="str">
        <f aca="true" t="shared" si="0" ref="B8:B23">TEXT(B7+TIME(0,durée1,0),"h:mm")</f>
        <v>9:52</v>
      </c>
      <c r="C8" s="75">
        <v>2</v>
      </c>
      <c r="D8" s="15" t="str">
        <f>IF(PB2="","",PB2)</f>
        <v>MOIRANS</v>
      </c>
      <c r="E8" s="15" t="s">
        <v>11</v>
      </c>
      <c r="F8" s="14"/>
      <c r="G8" s="19"/>
      <c r="H8" s="19"/>
      <c r="I8" s="14"/>
      <c r="J8" s="15" t="s">
        <v>14</v>
      </c>
      <c r="K8" s="15" t="str">
        <f>IF(PB6="","",PB6)</f>
        <v>PONTOISE</v>
      </c>
      <c r="L8" s="14"/>
      <c r="M8" s="168"/>
      <c r="N8" s="142"/>
      <c r="O8" s="142"/>
      <c r="P8" s="142"/>
      <c r="Q8" s="142"/>
      <c r="R8" s="142"/>
    </row>
    <row r="9" spans="1:18" s="10" customFormat="1" ht="16.5" customHeight="1" thickBot="1" thickTop="1">
      <c r="A9" s="20" t="s">
        <v>8</v>
      </c>
      <c r="B9" s="29" t="str">
        <f t="shared" si="0"/>
        <v>10:14</v>
      </c>
      <c r="C9" s="75">
        <v>3</v>
      </c>
      <c r="D9" s="15" t="str">
        <f>IF(PC3="","",PC3)</f>
        <v>PESSAC</v>
      </c>
      <c r="E9" s="15" t="s">
        <v>12</v>
      </c>
      <c r="F9" s="14"/>
      <c r="G9" s="19"/>
      <c r="H9" s="19"/>
      <c r="I9" s="14"/>
      <c r="J9" s="15" t="s">
        <v>15</v>
      </c>
      <c r="K9" s="15" t="str">
        <f>IF(PC7="","",PC7)</f>
        <v>FONTENAY</v>
      </c>
      <c r="L9" s="14"/>
      <c r="M9" s="169"/>
      <c r="N9" s="142"/>
      <c r="O9" s="142"/>
      <c r="P9" s="142"/>
      <c r="Q9" s="142"/>
      <c r="R9" s="142"/>
    </row>
    <row r="10" spans="1:18" s="10" customFormat="1" ht="16.5" customHeight="1" thickBot="1" thickTop="1">
      <c r="A10" s="20" t="s">
        <v>8</v>
      </c>
      <c r="B10" s="29" t="str">
        <f t="shared" si="0"/>
        <v>10:36</v>
      </c>
      <c r="C10" s="75">
        <v>4</v>
      </c>
      <c r="D10" s="15" t="str">
        <f>IF(PD4="","",PD4)</f>
        <v>QUIMPER/PONTIVY</v>
      </c>
      <c r="E10" s="15" t="s">
        <v>13</v>
      </c>
      <c r="F10" s="14"/>
      <c r="G10" s="19"/>
      <c r="H10" s="19"/>
      <c r="I10" s="14"/>
      <c r="J10" s="15" t="s">
        <v>16</v>
      </c>
      <c r="K10" s="15" t="str">
        <f>IF(PD8="","",PD8)</f>
        <v>LAGNY</v>
      </c>
      <c r="L10" s="14"/>
      <c r="M10" s="169"/>
      <c r="N10" s="142"/>
      <c r="O10" s="140"/>
      <c r="P10" s="142"/>
      <c r="Q10" s="142"/>
      <c r="R10" s="142"/>
    </row>
    <row r="11" spans="1:18" s="10" customFormat="1" ht="16.5" customHeight="1" thickBot="1" thickTop="1">
      <c r="A11" s="20" t="s">
        <v>8</v>
      </c>
      <c r="B11" s="29" t="str">
        <f t="shared" si="0"/>
        <v>10:58</v>
      </c>
      <c r="C11" s="75">
        <v>5</v>
      </c>
      <c r="D11" s="15" t="str">
        <f>IF(PA9="","",PA9)</f>
        <v>SAINTES/LA ROCHELLE</v>
      </c>
      <c r="E11" s="15" t="s">
        <v>17</v>
      </c>
      <c r="F11" s="14"/>
      <c r="G11" s="19"/>
      <c r="H11" s="19"/>
      <c r="I11" s="14"/>
      <c r="J11" s="15" t="s">
        <v>84</v>
      </c>
      <c r="K11" s="15" t="str">
        <f>IF(PA13="","",PA13)</f>
        <v>LAGNY 2</v>
      </c>
      <c r="L11" s="14"/>
      <c r="M11" s="169"/>
      <c r="N11" s="142"/>
      <c r="O11" s="142"/>
      <c r="P11" s="142"/>
      <c r="Q11" s="142"/>
      <c r="R11" s="142"/>
    </row>
    <row r="12" spans="1:18" s="10" customFormat="1" ht="16.5" customHeight="1" thickBot="1" thickTop="1">
      <c r="A12" s="20" t="s">
        <v>8</v>
      </c>
      <c r="B12" s="29" t="str">
        <f t="shared" si="0"/>
        <v>11:20</v>
      </c>
      <c r="C12" s="75">
        <v>6</v>
      </c>
      <c r="D12" s="15" t="str">
        <f>IF(PB2="","",PB2)</f>
        <v>MOIRANS</v>
      </c>
      <c r="E12" s="15" t="s">
        <v>11</v>
      </c>
      <c r="F12" s="14"/>
      <c r="G12" s="19"/>
      <c r="H12" s="19"/>
      <c r="I12" s="14"/>
      <c r="J12" s="15" t="s">
        <v>18</v>
      </c>
      <c r="K12" s="15" t="str">
        <f>IF(PB10="","",PB10)</f>
        <v>LA GUERCHE</v>
      </c>
      <c r="L12" s="14"/>
      <c r="M12" s="170"/>
      <c r="N12" s="142"/>
      <c r="O12" s="142"/>
      <c r="P12" s="142"/>
      <c r="Q12" s="142"/>
      <c r="R12" s="142"/>
    </row>
    <row r="13" spans="1:18" s="10" customFormat="1" ht="16.5" customHeight="1" thickBot="1" thickTop="1">
      <c r="A13" s="20" t="s">
        <v>8</v>
      </c>
      <c r="B13" s="29" t="str">
        <f t="shared" si="0"/>
        <v>11:42</v>
      </c>
      <c r="C13" s="75">
        <v>7</v>
      </c>
      <c r="D13" s="15" t="str">
        <f>IF(PA13="","",PA13)</f>
        <v>LAGNY 2</v>
      </c>
      <c r="E13" s="15" t="s">
        <v>84</v>
      </c>
      <c r="F13" s="14"/>
      <c r="G13" s="19"/>
      <c r="H13" s="19"/>
      <c r="I13" s="14"/>
      <c r="J13" s="15" t="s">
        <v>10</v>
      </c>
      <c r="K13" s="15" t="str">
        <f>IF(PA5="","",PA5)</f>
        <v>FRANCONVILLE</v>
      </c>
      <c r="L13" s="14"/>
      <c r="M13" s="169"/>
      <c r="N13" s="142"/>
      <c r="O13" s="142"/>
      <c r="P13" s="142"/>
      <c r="Q13" s="142"/>
      <c r="R13" s="142"/>
    </row>
    <row r="14" spans="1:18" s="10" customFormat="1" ht="16.5" customHeight="1" thickBot="1" thickTop="1">
      <c r="A14" s="20" t="s">
        <v>8</v>
      </c>
      <c r="B14" s="29" t="str">
        <f t="shared" si="0"/>
        <v>12:04</v>
      </c>
      <c r="C14" s="75">
        <v>8</v>
      </c>
      <c r="D14" s="15" t="str">
        <f>IF(PC11="","",PC11)</f>
        <v>ASNIERES</v>
      </c>
      <c r="E14" s="15" t="s">
        <v>19</v>
      </c>
      <c r="F14" s="14"/>
      <c r="G14" s="19"/>
      <c r="H14" s="19"/>
      <c r="I14" s="14"/>
      <c r="J14" s="15" t="s">
        <v>12</v>
      </c>
      <c r="K14" s="15" t="str">
        <f>IF(PC3="","",PC3)</f>
        <v>PESSAC</v>
      </c>
      <c r="L14" s="14"/>
      <c r="M14" s="169"/>
      <c r="N14" s="142"/>
      <c r="O14" s="142"/>
      <c r="P14" s="142"/>
      <c r="Q14" s="142"/>
      <c r="R14" s="142"/>
    </row>
    <row r="15" spans="1:18" s="10" customFormat="1" ht="16.5" customHeight="1" thickBot="1" thickTop="1">
      <c r="A15" s="20" t="s">
        <v>8</v>
      </c>
      <c r="B15" s="29" t="str">
        <f t="shared" si="0"/>
        <v>12:26</v>
      </c>
      <c r="C15" s="75">
        <v>9</v>
      </c>
      <c r="D15" s="15" t="str">
        <f>IF(PA9="","",PA9)</f>
        <v>SAINTES/LA ROCHELLE</v>
      </c>
      <c r="E15" s="15" t="s">
        <v>17</v>
      </c>
      <c r="F15" s="14"/>
      <c r="G15" s="19"/>
      <c r="H15" s="19"/>
      <c r="I15" s="14"/>
      <c r="J15" s="15" t="s">
        <v>9</v>
      </c>
      <c r="K15" s="15" t="str">
        <f>IF(PA1="","",PA1)</f>
        <v>NEUILLY</v>
      </c>
      <c r="L15" s="14"/>
      <c r="M15" s="169"/>
      <c r="N15" s="142"/>
      <c r="O15" s="142"/>
      <c r="P15" s="142"/>
      <c r="Q15" s="142"/>
      <c r="R15" s="142"/>
    </row>
    <row r="16" spans="1:18" s="10" customFormat="1" ht="16.5" customHeight="1" thickBot="1" thickTop="1">
      <c r="A16" s="20" t="s">
        <v>8</v>
      </c>
      <c r="B16" s="29" t="str">
        <f t="shared" si="0"/>
        <v>12:48</v>
      </c>
      <c r="C16" s="75">
        <v>10</v>
      </c>
      <c r="D16" s="15" t="str">
        <f>IF(PD12="","",PD12)</f>
        <v>LE CHESNAY/CLAMART</v>
      </c>
      <c r="E16" s="15" t="s">
        <v>20</v>
      </c>
      <c r="F16" s="14"/>
      <c r="G16" s="19"/>
      <c r="H16" s="19"/>
      <c r="I16" s="14"/>
      <c r="J16" s="15" t="s">
        <v>13</v>
      </c>
      <c r="K16" s="15" t="str">
        <f>IF(PD4="","",PD4)</f>
        <v>QUIMPER/PONTIVY</v>
      </c>
      <c r="L16" s="14"/>
      <c r="M16" s="169"/>
      <c r="N16" s="142"/>
      <c r="O16" s="142"/>
      <c r="P16" s="142"/>
      <c r="Q16" s="142"/>
      <c r="R16" s="142"/>
    </row>
    <row r="17" spans="1:18" s="10" customFormat="1" ht="16.5" customHeight="1" thickBot="1" thickTop="1">
      <c r="A17" s="20" t="s">
        <v>8</v>
      </c>
      <c r="B17" s="29" t="str">
        <f t="shared" si="0"/>
        <v>13:10</v>
      </c>
      <c r="C17" s="75">
        <v>11</v>
      </c>
      <c r="D17" s="15" t="str">
        <f>IF(PB6="","",PB6)</f>
        <v>PONTOISE</v>
      </c>
      <c r="E17" s="15" t="s">
        <v>14</v>
      </c>
      <c r="F17" s="14"/>
      <c r="G17" s="19"/>
      <c r="H17" s="19"/>
      <c r="I17" s="14"/>
      <c r="J17" s="15" t="s">
        <v>18</v>
      </c>
      <c r="K17" s="15" t="str">
        <f>IF(PB10="","",PB10)</f>
        <v>LA GUERCHE</v>
      </c>
      <c r="L17" s="14"/>
      <c r="M17" s="167"/>
      <c r="N17" s="142"/>
      <c r="O17" s="142"/>
      <c r="P17" s="142"/>
      <c r="Q17" s="142"/>
      <c r="R17" s="142"/>
    </row>
    <row r="18" spans="1:18" s="10" customFormat="1" ht="16.5" customHeight="1" thickBot="1" thickTop="1">
      <c r="A18" s="20" t="s">
        <v>8</v>
      </c>
      <c r="B18" s="29" t="str">
        <f t="shared" si="0"/>
        <v>13:32</v>
      </c>
      <c r="C18" s="75">
        <v>12</v>
      </c>
      <c r="D18" s="15" t="str">
        <f>IF(PA5="","",PA5)</f>
        <v>FRANCONVILLE</v>
      </c>
      <c r="E18" s="15" t="s">
        <v>10</v>
      </c>
      <c r="F18" s="14"/>
      <c r="G18" s="19"/>
      <c r="H18" s="19"/>
      <c r="I18" s="14"/>
      <c r="J18" s="15" t="s">
        <v>17</v>
      </c>
      <c r="K18" s="15" t="str">
        <f>IF(PA9="","",PA9)</f>
        <v>SAINTES/LA ROCHELLE</v>
      </c>
      <c r="L18" s="14"/>
      <c r="M18" s="169"/>
      <c r="N18" s="142"/>
      <c r="O18" s="142"/>
      <c r="P18" s="142"/>
      <c r="Q18" s="142"/>
      <c r="R18" s="142"/>
    </row>
    <row r="19" spans="1:18" s="10" customFormat="1" ht="16.5" customHeight="1" thickBot="1" thickTop="1">
      <c r="A19" s="20" t="s">
        <v>8</v>
      </c>
      <c r="B19" s="29" t="str">
        <f t="shared" si="0"/>
        <v>13:54</v>
      </c>
      <c r="C19" s="75">
        <v>13</v>
      </c>
      <c r="D19" s="15" t="str">
        <f>IF(PC7="","",PC7)</f>
        <v>FONTENAY</v>
      </c>
      <c r="E19" s="15" t="s">
        <v>15</v>
      </c>
      <c r="F19" s="14"/>
      <c r="G19" s="19"/>
      <c r="H19" s="19"/>
      <c r="I19" s="14"/>
      <c r="J19" s="15" t="s">
        <v>19</v>
      </c>
      <c r="K19" s="15" t="str">
        <f>IF(PC11="","",PC11)</f>
        <v>ASNIERES</v>
      </c>
      <c r="L19" s="14"/>
      <c r="M19" s="169"/>
      <c r="N19" s="142"/>
      <c r="O19" s="140"/>
      <c r="P19" s="142"/>
      <c r="Q19" s="142"/>
      <c r="R19" s="142"/>
    </row>
    <row r="20" spans="1:18" s="10" customFormat="1" ht="16.5" customHeight="1" thickBot="1" thickTop="1">
      <c r="A20" s="20" t="s">
        <v>8</v>
      </c>
      <c r="B20" s="29" t="str">
        <f t="shared" si="0"/>
        <v>14:16</v>
      </c>
      <c r="C20" s="75">
        <v>14</v>
      </c>
      <c r="D20" s="15" t="str">
        <f>IF(PD8="","",PD8)</f>
        <v>LAGNY</v>
      </c>
      <c r="E20" s="15" t="s">
        <v>16</v>
      </c>
      <c r="F20" s="14"/>
      <c r="G20" s="19"/>
      <c r="H20" s="19"/>
      <c r="I20" s="14"/>
      <c r="J20" s="15" t="s">
        <v>20</v>
      </c>
      <c r="K20" s="15" t="str">
        <f>IF(PD12="","",PD12)</f>
        <v>LE CHESNAY/CLAMART</v>
      </c>
      <c r="L20" s="14"/>
      <c r="M20" s="169"/>
      <c r="N20" s="142"/>
      <c r="O20" s="140"/>
      <c r="P20" s="142"/>
      <c r="Q20" s="142"/>
      <c r="R20" s="142"/>
    </row>
    <row r="21" spans="1:18" s="10" customFormat="1" ht="16.5" customHeight="1" thickBot="1" thickTop="1">
      <c r="A21" s="20" t="s">
        <v>8</v>
      </c>
      <c r="B21" s="29" t="str">
        <f t="shared" si="0"/>
        <v>14:38</v>
      </c>
      <c r="C21" s="75">
        <v>15</v>
      </c>
      <c r="D21" s="15" t="str">
        <f>IF(PA1="","",PA1)</f>
        <v>NEUILLY</v>
      </c>
      <c r="E21" s="15" t="s">
        <v>9</v>
      </c>
      <c r="F21" s="14"/>
      <c r="G21" s="19"/>
      <c r="H21" s="19"/>
      <c r="I21" s="14"/>
      <c r="J21" s="15" t="s">
        <v>84</v>
      </c>
      <c r="K21" s="15" t="str">
        <f>IF(PA13="","",PA13)</f>
        <v>LAGNY 2</v>
      </c>
      <c r="L21" s="14"/>
      <c r="M21" s="169"/>
      <c r="N21" s="142"/>
      <c r="O21" s="143"/>
      <c r="P21" s="142"/>
      <c r="Q21" s="142"/>
      <c r="R21" s="142"/>
    </row>
    <row r="22" spans="1:16" s="10" customFormat="1" ht="16.5" customHeight="1" thickBot="1" thickTop="1">
      <c r="A22" s="20"/>
      <c r="B22" s="29" t="str">
        <f t="shared" si="0"/>
        <v>15:00</v>
      </c>
      <c r="C22" s="208" t="s">
        <v>165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</row>
    <row r="23" spans="1:18" s="10" customFormat="1" ht="16.5" customHeight="1" thickBot="1" thickTop="1">
      <c r="A23" s="20" t="s">
        <v>8</v>
      </c>
      <c r="B23" s="29" t="str">
        <f t="shared" si="0"/>
        <v>15:22</v>
      </c>
      <c r="C23" s="74">
        <v>16</v>
      </c>
      <c r="D23" s="77"/>
      <c r="E23" s="15" t="s">
        <v>22</v>
      </c>
      <c r="F23" s="14"/>
      <c r="G23" s="19"/>
      <c r="H23" s="19"/>
      <c r="I23" s="14"/>
      <c r="J23" s="15" t="s">
        <v>25</v>
      </c>
      <c r="K23" s="77"/>
      <c r="L23" s="14"/>
      <c r="M23" s="169"/>
      <c r="N23" s="142"/>
      <c r="O23" s="143"/>
      <c r="P23" s="190"/>
      <c r="Q23" s="190"/>
      <c r="R23" s="190"/>
    </row>
    <row r="24" spans="1:18" s="10" customFormat="1" ht="16.5" customHeight="1" thickBot="1" thickTop="1">
      <c r="A24" s="20" t="s">
        <v>8</v>
      </c>
      <c r="B24" s="29" t="str">
        <f aca="true" t="shared" si="1" ref="B24:B31">TEXT(B23+TIME(0,durée1,0),"h:mm")</f>
        <v>15:44</v>
      </c>
      <c r="C24" s="74">
        <v>17</v>
      </c>
      <c r="D24" s="77"/>
      <c r="E24" s="15" t="s">
        <v>21</v>
      </c>
      <c r="F24" s="14"/>
      <c r="G24" s="19"/>
      <c r="H24" s="19"/>
      <c r="I24" s="14"/>
      <c r="J24" s="15" t="s">
        <v>26</v>
      </c>
      <c r="K24" s="77"/>
      <c r="L24" s="14"/>
      <c r="M24" s="169"/>
      <c r="N24" s="142"/>
      <c r="O24" s="143"/>
      <c r="P24" s="190"/>
      <c r="Q24" s="190"/>
      <c r="R24" s="190"/>
    </row>
    <row r="25" spans="1:18" s="10" customFormat="1" ht="16.5" customHeight="1" thickBot="1" thickTop="1">
      <c r="A25" s="20" t="s">
        <v>8</v>
      </c>
      <c r="B25" s="29" t="str">
        <f t="shared" si="1"/>
        <v>16:06</v>
      </c>
      <c r="C25" s="74">
        <v>18</v>
      </c>
      <c r="D25" s="77"/>
      <c r="E25" s="15" t="s">
        <v>24</v>
      </c>
      <c r="F25" s="14"/>
      <c r="G25" s="19"/>
      <c r="H25" s="19"/>
      <c r="I25" s="14"/>
      <c r="J25" s="15" t="s">
        <v>27</v>
      </c>
      <c r="K25" s="77"/>
      <c r="L25" s="14"/>
      <c r="M25" s="171"/>
      <c r="N25" s="125"/>
      <c r="O25" s="127"/>
      <c r="P25" s="190"/>
      <c r="Q25" s="190"/>
      <c r="R25" s="190"/>
    </row>
    <row r="26" spans="1:18" s="10" customFormat="1" ht="16.5" customHeight="1" thickBot="1" thickTop="1">
      <c r="A26" s="20" t="s">
        <v>8</v>
      </c>
      <c r="B26" s="29" t="str">
        <f t="shared" si="1"/>
        <v>16:28</v>
      </c>
      <c r="C26" s="74">
        <v>19</v>
      </c>
      <c r="D26" s="77"/>
      <c r="E26" s="15" t="s">
        <v>23</v>
      </c>
      <c r="F26" s="14"/>
      <c r="G26" s="19"/>
      <c r="H26" s="19"/>
      <c r="I26" s="14"/>
      <c r="J26" s="15" t="s">
        <v>28</v>
      </c>
      <c r="K26" s="77"/>
      <c r="L26" s="14"/>
      <c r="M26" s="171"/>
      <c r="N26" s="125"/>
      <c r="O26" s="128"/>
      <c r="P26" s="190"/>
      <c r="Q26" s="190"/>
      <c r="R26" s="190"/>
    </row>
    <row r="27" spans="1:18" s="10" customFormat="1" ht="16.5" customHeight="1" thickBot="1" thickTop="1">
      <c r="A27" s="20" t="s">
        <v>8</v>
      </c>
      <c r="B27" s="29" t="str">
        <f t="shared" si="1"/>
        <v>16:50</v>
      </c>
      <c r="C27" s="74">
        <v>20</v>
      </c>
      <c r="D27" s="77"/>
      <c r="E27" s="15" t="s">
        <v>32</v>
      </c>
      <c r="F27" s="14"/>
      <c r="G27" s="19"/>
      <c r="H27" s="19"/>
      <c r="I27" s="14"/>
      <c r="J27" s="15" t="s">
        <v>29</v>
      </c>
      <c r="K27" s="77"/>
      <c r="L27" s="14"/>
      <c r="M27" s="171"/>
      <c r="N27" s="125"/>
      <c r="O27" s="127"/>
      <c r="P27" s="190"/>
      <c r="Q27" s="190"/>
      <c r="R27" s="190"/>
    </row>
    <row r="28" spans="1:18" s="10" customFormat="1" ht="16.5" customHeight="1" thickBot="1" thickTop="1">
      <c r="A28" s="20" t="s">
        <v>8</v>
      </c>
      <c r="B28" s="29" t="str">
        <f t="shared" si="1"/>
        <v>17:12</v>
      </c>
      <c r="C28" s="74">
        <v>21</v>
      </c>
      <c r="D28" s="77"/>
      <c r="E28" s="15" t="s">
        <v>94</v>
      </c>
      <c r="F28" s="14"/>
      <c r="G28" s="19"/>
      <c r="H28" s="19"/>
      <c r="I28" s="14"/>
      <c r="J28" s="15" t="s">
        <v>30</v>
      </c>
      <c r="K28" s="77"/>
      <c r="L28" s="14"/>
      <c r="M28" s="172"/>
      <c r="N28" s="129"/>
      <c r="O28" s="126"/>
      <c r="P28" s="190"/>
      <c r="Q28" s="190"/>
      <c r="R28" s="190"/>
    </row>
    <row r="29" spans="1:18" s="10" customFormat="1" ht="14.25" thickBot="1" thickTop="1">
      <c r="A29" s="20" t="s">
        <v>8</v>
      </c>
      <c r="B29" s="29" t="str">
        <f t="shared" si="1"/>
        <v>17:34</v>
      </c>
      <c r="C29" s="74">
        <v>22</v>
      </c>
      <c r="D29" s="77"/>
      <c r="E29" s="15" t="s">
        <v>26</v>
      </c>
      <c r="F29" s="14"/>
      <c r="G29" s="19"/>
      <c r="H29" s="19"/>
      <c r="I29" s="14"/>
      <c r="J29" s="15" t="s">
        <v>22</v>
      </c>
      <c r="K29" s="77"/>
      <c r="L29" s="14"/>
      <c r="M29" s="172"/>
      <c r="N29" s="126"/>
      <c r="O29" s="129"/>
      <c r="P29" s="190"/>
      <c r="Q29" s="190"/>
      <c r="R29" s="190"/>
    </row>
    <row r="30" spans="1:18" s="10" customFormat="1" ht="14.25" thickBot="1" thickTop="1">
      <c r="A30" s="20" t="s">
        <v>8</v>
      </c>
      <c r="B30" s="29" t="str">
        <f t="shared" si="1"/>
        <v>17:56</v>
      </c>
      <c r="C30" s="74">
        <v>23</v>
      </c>
      <c r="D30" s="77"/>
      <c r="E30" s="15" t="s">
        <v>28</v>
      </c>
      <c r="F30" s="14"/>
      <c r="G30" s="19"/>
      <c r="H30" s="19"/>
      <c r="I30" s="14"/>
      <c r="J30" s="15" t="s">
        <v>24</v>
      </c>
      <c r="K30" s="77"/>
      <c r="L30" s="14"/>
      <c r="M30" s="172"/>
      <c r="N30" s="129"/>
      <c r="O30" s="126"/>
      <c r="P30" s="190"/>
      <c r="Q30" s="190"/>
      <c r="R30" s="190"/>
    </row>
    <row r="31" spans="2:18" s="10" customFormat="1" ht="14.25" thickBot="1" thickTop="1">
      <c r="B31" s="29" t="str">
        <f t="shared" si="1"/>
        <v>18:18</v>
      </c>
      <c r="D31" s="76"/>
      <c r="G31" s="76"/>
      <c r="H31" s="76"/>
      <c r="K31" s="76"/>
      <c r="L31" s="76"/>
      <c r="M31" s="76"/>
      <c r="N31" s="130"/>
      <c r="O31" s="130"/>
      <c r="P31" s="76"/>
      <c r="Q31" s="76"/>
      <c r="R31" s="76"/>
    </row>
    <row r="32" spans="4:18" s="10" customFormat="1" ht="14.25" thickBot="1" thickTop="1">
      <c r="D32" s="76"/>
      <c r="G32" s="76"/>
      <c r="H32" s="76"/>
      <c r="K32" s="76"/>
      <c r="L32" s="76"/>
      <c r="M32" s="76"/>
      <c r="N32" s="130"/>
      <c r="O32" s="130"/>
      <c r="P32" s="76"/>
      <c r="Q32" s="76"/>
      <c r="R32" s="76"/>
    </row>
    <row r="33" spans="1:18" s="10" customFormat="1" ht="14.25" thickBot="1" thickTop="1">
      <c r="A33" s="20" t="s">
        <v>6</v>
      </c>
      <c r="B33" s="20">
        <v>0.3541666666666667</v>
      </c>
      <c r="C33" s="15">
        <v>24</v>
      </c>
      <c r="D33" s="77"/>
      <c r="E33" s="15" t="s">
        <v>25</v>
      </c>
      <c r="F33" s="14"/>
      <c r="G33" s="19"/>
      <c r="H33" s="19"/>
      <c r="I33" s="14"/>
      <c r="J33" s="15" t="s">
        <v>21</v>
      </c>
      <c r="K33" s="77"/>
      <c r="L33" s="14"/>
      <c r="M33" s="172"/>
      <c r="N33" s="126"/>
      <c r="O33" s="126"/>
      <c r="P33" s="191"/>
      <c r="Q33" s="191"/>
      <c r="R33" s="191"/>
    </row>
    <row r="34" spans="1:18" s="10" customFormat="1" ht="14.25" thickBot="1" thickTop="1">
      <c r="A34" s="20" t="s">
        <v>6</v>
      </c>
      <c r="B34" s="29" t="str">
        <f aca="true" t="shared" si="2" ref="B34:B54">TEXT(B33+TIME(0,durée1,0),"h:mm")</f>
        <v>8:52</v>
      </c>
      <c r="C34" s="15">
        <v>25</v>
      </c>
      <c r="D34" s="77"/>
      <c r="E34" s="15" t="s">
        <v>27</v>
      </c>
      <c r="F34" s="14"/>
      <c r="G34" s="19"/>
      <c r="H34" s="19"/>
      <c r="I34" s="14"/>
      <c r="J34" s="15" t="s">
        <v>23</v>
      </c>
      <c r="K34" s="77"/>
      <c r="L34" s="14"/>
      <c r="M34" s="172"/>
      <c r="N34" s="129"/>
      <c r="O34" s="129"/>
      <c r="P34" s="191"/>
      <c r="Q34" s="191"/>
      <c r="R34" s="191"/>
    </row>
    <row r="35" spans="1:18" s="10" customFormat="1" ht="14.25" thickBot="1" thickTop="1">
      <c r="A35" s="20" t="s">
        <v>6</v>
      </c>
      <c r="B35" s="29" t="str">
        <f t="shared" si="2"/>
        <v>9:14</v>
      </c>
      <c r="C35" s="15">
        <v>26</v>
      </c>
      <c r="D35" s="77"/>
      <c r="E35" s="15" t="s">
        <v>31</v>
      </c>
      <c r="F35" s="14"/>
      <c r="G35" s="19"/>
      <c r="H35" s="19"/>
      <c r="I35" s="14"/>
      <c r="J35" s="15" t="s">
        <v>32</v>
      </c>
      <c r="K35" s="77"/>
      <c r="L35" s="14"/>
      <c r="M35" s="172"/>
      <c r="N35" s="129"/>
      <c r="O35" s="129"/>
      <c r="P35" s="191"/>
      <c r="Q35" s="191"/>
      <c r="R35" s="191"/>
    </row>
    <row r="36" spans="1:18" s="10" customFormat="1" ht="14.25" thickBot="1" thickTop="1">
      <c r="A36" s="20" t="s">
        <v>6</v>
      </c>
      <c r="B36" s="29" t="str">
        <f t="shared" si="2"/>
        <v>9:36</v>
      </c>
      <c r="C36" s="15">
        <v>27</v>
      </c>
      <c r="D36" s="77"/>
      <c r="E36" s="15" t="s">
        <v>29</v>
      </c>
      <c r="F36" s="14"/>
      <c r="G36" s="19"/>
      <c r="H36" s="19"/>
      <c r="I36" s="14"/>
      <c r="J36" s="15" t="s">
        <v>30</v>
      </c>
      <c r="K36" s="77"/>
      <c r="L36" s="14"/>
      <c r="M36" s="172"/>
      <c r="N36" s="129"/>
      <c r="O36" s="129"/>
      <c r="P36" s="191"/>
      <c r="Q36" s="191"/>
      <c r="R36" s="191"/>
    </row>
    <row r="37" spans="1:18" s="10" customFormat="1" ht="14.25" thickBot="1" thickTop="1">
      <c r="A37" s="20" t="s">
        <v>6</v>
      </c>
      <c r="B37" s="29" t="str">
        <f t="shared" si="2"/>
        <v>9:58</v>
      </c>
      <c r="C37" s="15">
        <v>28</v>
      </c>
      <c r="D37" s="77"/>
      <c r="E37" s="15" t="s">
        <v>34</v>
      </c>
      <c r="F37" s="14"/>
      <c r="G37" s="19"/>
      <c r="H37" s="19"/>
      <c r="I37" s="14"/>
      <c r="J37" s="15" t="s">
        <v>37</v>
      </c>
      <c r="K37" s="77"/>
      <c r="L37" s="14"/>
      <c r="M37" s="172"/>
      <c r="N37" s="129"/>
      <c r="O37" s="126"/>
      <c r="P37" s="191"/>
      <c r="Q37" s="191"/>
      <c r="R37" s="191"/>
    </row>
    <row r="38" spans="1:18" s="10" customFormat="1" ht="14.25" thickBot="1" thickTop="1">
      <c r="A38" s="20" t="s">
        <v>6</v>
      </c>
      <c r="B38" s="29" t="str">
        <f t="shared" si="2"/>
        <v>10:20</v>
      </c>
      <c r="C38" s="15">
        <v>29</v>
      </c>
      <c r="D38" s="77"/>
      <c r="E38" s="15" t="s">
        <v>33</v>
      </c>
      <c r="F38" s="14"/>
      <c r="G38" s="19"/>
      <c r="H38" s="19"/>
      <c r="I38" s="14"/>
      <c r="J38" s="15" t="s">
        <v>38</v>
      </c>
      <c r="K38" s="77"/>
      <c r="L38" s="14"/>
      <c r="M38" s="172"/>
      <c r="N38" s="129"/>
      <c r="O38" s="129"/>
      <c r="P38" s="191"/>
      <c r="Q38" s="191"/>
      <c r="R38" s="191"/>
    </row>
    <row r="39" spans="1:18" s="10" customFormat="1" ht="14.25" thickBot="1" thickTop="1">
      <c r="A39" s="20" t="s">
        <v>6</v>
      </c>
      <c r="B39" s="29" t="str">
        <f t="shared" si="2"/>
        <v>10:42</v>
      </c>
      <c r="C39" s="15">
        <v>30</v>
      </c>
      <c r="D39" s="77"/>
      <c r="E39" s="15" t="s">
        <v>94</v>
      </c>
      <c r="F39" s="14"/>
      <c r="G39" s="19"/>
      <c r="H39" s="19"/>
      <c r="I39" s="14"/>
      <c r="J39" s="16" t="s">
        <v>32</v>
      </c>
      <c r="K39" s="77"/>
      <c r="L39" s="14"/>
      <c r="M39" s="172"/>
      <c r="N39" s="129"/>
      <c r="O39" s="126"/>
      <c r="P39" s="191"/>
      <c r="Q39" s="191"/>
      <c r="R39" s="191"/>
    </row>
    <row r="40" spans="1:18" s="10" customFormat="1" ht="14.25" thickBot="1" thickTop="1">
      <c r="A40" s="20" t="s">
        <v>6</v>
      </c>
      <c r="B40" s="29" t="str">
        <f t="shared" si="2"/>
        <v>11:04</v>
      </c>
      <c r="C40" s="15">
        <v>31</v>
      </c>
      <c r="D40" s="77"/>
      <c r="E40" s="15" t="s">
        <v>31</v>
      </c>
      <c r="F40" s="14"/>
      <c r="G40" s="19"/>
      <c r="H40" s="19"/>
      <c r="I40" s="14"/>
      <c r="J40" s="16" t="s">
        <v>29</v>
      </c>
      <c r="K40" s="77"/>
      <c r="L40" s="14"/>
      <c r="M40" s="172"/>
      <c r="N40" s="129"/>
      <c r="O40" s="129"/>
      <c r="P40" s="192"/>
      <c r="Q40" s="192"/>
      <c r="R40" s="192"/>
    </row>
    <row r="41" spans="1:18" s="10" customFormat="1" ht="14.25" thickBot="1" thickTop="1">
      <c r="A41" s="20" t="s">
        <v>6</v>
      </c>
      <c r="B41" s="29" t="str">
        <f t="shared" si="2"/>
        <v>11:26</v>
      </c>
      <c r="C41" s="15">
        <v>32</v>
      </c>
      <c r="D41" s="77"/>
      <c r="E41" s="15" t="s">
        <v>35</v>
      </c>
      <c r="F41" s="14"/>
      <c r="G41" s="19"/>
      <c r="H41" s="19"/>
      <c r="I41" s="14"/>
      <c r="J41" s="16" t="s">
        <v>36</v>
      </c>
      <c r="K41" s="77"/>
      <c r="L41" s="14"/>
      <c r="M41" s="172"/>
      <c r="N41" s="126"/>
      <c r="O41" s="129"/>
      <c r="P41" s="191"/>
      <c r="Q41" s="191"/>
      <c r="R41" s="191"/>
    </row>
    <row r="42" spans="1:18" s="10" customFormat="1" ht="14.25" thickBot="1" thickTop="1">
      <c r="A42" s="20" t="s">
        <v>6</v>
      </c>
      <c r="B42" s="29" t="str">
        <f t="shared" si="2"/>
        <v>11:48</v>
      </c>
      <c r="C42" s="15">
        <v>33</v>
      </c>
      <c r="D42" s="77"/>
      <c r="E42" s="15" t="s">
        <v>34</v>
      </c>
      <c r="F42" s="14"/>
      <c r="G42" s="19"/>
      <c r="H42" s="19"/>
      <c r="I42" s="14"/>
      <c r="J42" s="15" t="s">
        <v>38</v>
      </c>
      <c r="K42" s="77"/>
      <c r="L42" s="14"/>
      <c r="M42" s="172"/>
      <c r="N42" s="129"/>
      <c r="O42" s="129"/>
      <c r="P42" s="191"/>
      <c r="Q42" s="191"/>
      <c r="R42" s="191"/>
    </row>
    <row r="43" spans="1:18" s="10" customFormat="1" ht="14.25" thickBot="1" thickTop="1">
      <c r="A43" s="20" t="s">
        <v>6</v>
      </c>
      <c r="B43" s="29" t="str">
        <f t="shared" si="2"/>
        <v>12:10</v>
      </c>
      <c r="C43" s="15">
        <v>34</v>
      </c>
      <c r="D43" s="77"/>
      <c r="E43" s="15" t="s">
        <v>32</v>
      </c>
      <c r="F43" s="14"/>
      <c r="G43" s="19"/>
      <c r="H43" s="19"/>
      <c r="I43" s="14"/>
      <c r="J43" s="15" t="s">
        <v>30</v>
      </c>
      <c r="K43" s="77"/>
      <c r="L43" s="14"/>
      <c r="M43" s="172"/>
      <c r="N43" s="129"/>
      <c r="O43" s="126"/>
      <c r="P43" s="191"/>
      <c r="Q43" s="191"/>
      <c r="R43" s="191"/>
    </row>
    <row r="44" spans="1:18" s="10" customFormat="1" ht="14.25" thickBot="1" thickTop="1">
      <c r="A44" s="20" t="s">
        <v>6</v>
      </c>
      <c r="B44" s="29" t="str">
        <f t="shared" si="2"/>
        <v>12:32</v>
      </c>
      <c r="C44" s="15">
        <v>35</v>
      </c>
      <c r="D44" s="77"/>
      <c r="E44" s="15" t="s">
        <v>33</v>
      </c>
      <c r="F44" s="14"/>
      <c r="G44" s="19"/>
      <c r="H44" s="19"/>
      <c r="I44" s="14"/>
      <c r="J44" s="15" t="s">
        <v>37</v>
      </c>
      <c r="K44" s="77"/>
      <c r="L44" s="14"/>
      <c r="M44" s="172"/>
      <c r="N44" s="129"/>
      <c r="O44" s="129"/>
      <c r="P44" s="191"/>
      <c r="Q44" s="191"/>
      <c r="R44" s="191"/>
    </row>
    <row r="45" spans="1:18" s="10" customFormat="1" ht="14.25" thickBot="1" thickTop="1">
      <c r="A45" s="20" t="s">
        <v>6</v>
      </c>
      <c r="B45" s="29" t="str">
        <f t="shared" si="2"/>
        <v>12:54</v>
      </c>
      <c r="C45" s="15">
        <v>36</v>
      </c>
      <c r="D45" s="77"/>
      <c r="E45" s="15" t="s">
        <v>94</v>
      </c>
      <c r="F45" s="14"/>
      <c r="G45" s="19"/>
      <c r="H45" s="19"/>
      <c r="I45" s="14"/>
      <c r="J45" s="15" t="s">
        <v>29</v>
      </c>
      <c r="K45" s="77"/>
      <c r="L45" s="14"/>
      <c r="M45" s="172"/>
      <c r="N45" s="126"/>
      <c r="O45" s="129"/>
      <c r="P45" s="191"/>
      <c r="Q45" s="191"/>
      <c r="R45" s="191"/>
    </row>
    <row r="46" spans="1:18" s="10" customFormat="1" ht="14.25" thickBot="1" thickTop="1">
      <c r="A46" s="20" t="s">
        <v>6</v>
      </c>
      <c r="B46" s="29" t="str">
        <f t="shared" si="2"/>
        <v>13:16</v>
      </c>
      <c r="C46" s="15">
        <v>37</v>
      </c>
      <c r="D46" s="77"/>
      <c r="E46" s="15" t="s">
        <v>31</v>
      </c>
      <c r="F46" s="14"/>
      <c r="G46" s="19"/>
      <c r="H46" s="19"/>
      <c r="I46" s="14"/>
      <c r="J46" s="15" t="s">
        <v>30</v>
      </c>
      <c r="K46" s="77" t="str">
        <f>IF(poules!L43=4,poules!H44,IF(poules!L44=4,poules!H43," "))</f>
        <v> </v>
      </c>
      <c r="L46" s="14"/>
      <c r="M46" s="172"/>
      <c r="N46" s="126"/>
      <c r="O46" s="126"/>
      <c r="P46" s="191"/>
      <c r="Q46" s="191"/>
      <c r="R46" s="191"/>
    </row>
    <row r="47" spans="1:16" s="10" customFormat="1" ht="14.25" thickBot="1" thickTop="1">
      <c r="A47" s="20" t="s">
        <v>6</v>
      </c>
      <c r="B47" s="29" t="str">
        <f t="shared" si="2"/>
        <v>13:38</v>
      </c>
      <c r="C47" s="208" t="s">
        <v>165</v>
      </c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</row>
    <row r="48" spans="1:18" s="10" customFormat="1" ht="14.25" thickBot="1" thickTop="1">
      <c r="A48" s="20" t="s">
        <v>6</v>
      </c>
      <c r="B48" s="29" t="str">
        <f t="shared" si="2"/>
        <v>14:00</v>
      </c>
      <c r="C48" s="15">
        <v>38</v>
      </c>
      <c r="D48" s="77"/>
      <c r="E48" s="15" t="s">
        <v>164</v>
      </c>
      <c r="F48" s="14"/>
      <c r="G48" s="19"/>
      <c r="H48" s="19"/>
      <c r="I48" s="14"/>
      <c r="J48" s="15" t="s">
        <v>35</v>
      </c>
      <c r="K48" s="77" t="str">
        <f>IF(poules!L43=4,poules!H43,IF(poules!L44=4,poules!H44," "))</f>
        <v> </v>
      </c>
      <c r="L48" s="14"/>
      <c r="M48" s="172"/>
      <c r="N48" s="129"/>
      <c r="O48" s="129"/>
      <c r="P48" s="193"/>
      <c r="Q48" s="193"/>
      <c r="R48" s="193"/>
    </row>
    <row r="49" spans="1:18" s="10" customFormat="1" ht="14.25" thickBot="1" thickTop="1">
      <c r="A49" s="20" t="s">
        <v>6</v>
      </c>
      <c r="B49" s="29" t="str">
        <f t="shared" si="2"/>
        <v>14:22</v>
      </c>
      <c r="C49" s="15">
        <v>39</v>
      </c>
      <c r="D49" s="77"/>
      <c r="E49" s="15" t="s">
        <v>39</v>
      </c>
      <c r="F49" s="14"/>
      <c r="G49" s="19"/>
      <c r="H49" s="19"/>
      <c r="I49" s="14"/>
      <c r="J49" s="15" t="s">
        <v>46</v>
      </c>
      <c r="K49" s="77"/>
      <c r="L49" s="14"/>
      <c r="M49" s="172"/>
      <c r="N49" s="129"/>
      <c r="O49" s="129"/>
      <c r="P49" s="193"/>
      <c r="Q49" s="193"/>
      <c r="R49" s="193"/>
    </row>
    <row r="50" spans="1:18" s="10" customFormat="1" ht="14.25" thickBot="1" thickTop="1">
      <c r="A50" s="20" t="s">
        <v>6</v>
      </c>
      <c r="B50" s="29" t="str">
        <f t="shared" si="2"/>
        <v>14:44</v>
      </c>
      <c r="C50" s="15">
        <v>40</v>
      </c>
      <c r="D50" s="77"/>
      <c r="E50" s="15" t="s">
        <v>45</v>
      </c>
      <c r="F50" s="14"/>
      <c r="G50" s="19"/>
      <c r="H50" s="19"/>
      <c r="I50" s="14"/>
      <c r="J50" s="15" t="s">
        <v>40</v>
      </c>
      <c r="K50" s="77"/>
      <c r="L50" s="14"/>
      <c r="M50" s="172"/>
      <c r="N50" s="129"/>
      <c r="O50" s="129"/>
      <c r="P50" s="191"/>
      <c r="Q50" s="191"/>
      <c r="R50" s="191"/>
    </row>
    <row r="51" spans="1:18" s="10" customFormat="1" ht="14.25" thickBot="1" thickTop="1">
      <c r="A51" s="20" t="s">
        <v>6</v>
      </c>
      <c r="B51" s="29" t="str">
        <f t="shared" si="2"/>
        <v>15:06</v>
      </c>
      <c r="C51" s="15">
        <v>41</v>
      </c>
      <c r="D51" s="77"/>
      <c r="E51" s="15" t="s">
        <v>164</v>
      </c>
      <c r="F51" s="14"/>
      <c r="G51" s="19"/>
      <c r="H51" s="19"/>
      <c r="I51" s="14"/>
      <c r="J51" s="15" t="s">
        <v>36</v>
      </c>
      <c r="K51" s="77"/>
      <c r="L51" s="14"/>
      <c r="M51" s="172"/>
      <c r="N51" s="129"/>
      <c r="O51" s="129"/>
      <c r="P51" s="191"/>
      <c r="Q51" s="191"/>
      <c r="R51" s="191"/>
    </row>
    <row r="52" spans="1:18" s="10" customFormat="1" ht="14.25" thickBot="1" thickTop="1">
      <c r="A52" s="20" t="s">
        <v>6</v>
      </c>
      <c r="B52" s="29" t="str">
        <f t="shared" si="2"/>
        <v>15:28</v>
      </c>
      <c r="C52" s="15">
        <v>42</v>
      </c>
      <c r="D52" s="77"/>
      <c r="E52" s="15" t="s">
        <v>44</v>
      </c>
      <c r="F52" s="14"/>
      <c r="G52" s="19"/>
      <c r="H52" s="19"/>
      <c r="I52" s="14"/>
      <c r="J52" s="15" t="s">
        <v>41</v>
      </c>
      <c r="K52" s="77"/>
      <c r="L52" s="14"/>
      <c r="M52" s="172"/>
      <c r="N52" s="131"/>
      <c r="O52" s="131"/>
      <c r="P52" s="194"/>
      <c r="Q52" s="194"/>
      <c r="R52" s="194"/>
    </row>
    <row r="53" spans="1:18" s="10" customFormat="1" ht="14.25" thickBot="1" thickTop="1">
      <c r="A53" s="20" t="s">
        <v>6</v>
      </c>
      <c r="B53" s="29" t="str">
        <f t="shared" si="2"/>
        <v>15:50</v>
      </c>
      <c r="C53" s="15">
        <v>43</v>
      </c>
      <c r="D53" s="77"/>
      <c r="E53" s="15" t="s">
        <v>42</v>
      </c>
      <c r="F53" s="14"/>
      <c r="G53" s="19"/>
      <c r="H53" s="19"/>
      <c r="I53" s="14"/>
      <c r="J53" s="15" t="s">
        <v>43</v>
      </c>
      <c r="K53" s="77"/>
      <c r="L53" s="14"/>
      <c r="M53" s="172"/>
      <c r="N53" s="131"/>
      <c r="O53" s="131"/>
      <c r="P53" s="194"/>
      <c r="Q53" s="194"/>
      <c r="R53" s="194"/>
    </row>
    <row r="54" spans="1:18" s="10" customFormat="1" ht="14.25" thickBot="1" thickTop="1">
      <c r="A54" s="20" t="s">
        <v>6</v>
      </c>
      <c r="B54" s="29" t="str">
        <f t="shared" si="2"/>
        <v>16:12</v>
      </c>
      <c r="C54"/>
      <c r="D54"/>
      <c r="E54"/>
      <c r="F54"/>
      <c r="G54" s="1"/>
      <c r="H54" s="1"/>
      <c r="I54"/>
      <c r="J54"/>
      <c r="K54"/>
      <c r="L54"/>
      <c r="M54"/>
      <c r="N54"/>
      <c r="O54"/>
      <c r="P54"/>
      <c r="Q54"/>
      <c r="R54"/>
    </row>
    <row r="55" ht="13.5" thickTop="1"/>
  </sheetData>
  <sheetProtection/>
  <mergeCells count="14">
    <mergeCell ref="C22:P22"/>
    <mergeCell ref="C47:P47"/>
    <mergeCell ref="N6:O6"/>
    <mergeCell ref="M5:O5"/>
    <mergeCell ref="K2:L2"/>
    <mergeCell ref="M2:P2"/>
    <mergeCell ref="P5:R5"/>
    <mergeCell ref="Q6:R6"/>
    <mergeCell ref="A4:B4"/>
    <mergeCell ref="D4:K4"/>
    <mergeCell ref="B2:I2"/>
    <mergeCell ref="B3:I3"/>
    <mergeCell ref="K3:N3"/>
    <mergeCell ref="O3:P3"/>
  </mergeCells>
  <printOptions horizontalCentered="1" verticalCentered="1"/>
  <pageMargins left="0.4330708661417323" right="0.31496062992125984" top="0.1968503937007874" bottom="0.3937007874015748" header="0.11811023622047245" footer="0.2362204724409449"/>
  <pageSetup fitToHeight="2" horizontalDpi="600" verticalDpi="600" orientation="landscape" paperSize="9" scale="75" r:id="rId2"/>
  <rowBreaks count="1" manualBreakCount="1">
    <brk id="31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tabColor theme="3" tint="0.5999900102615356"/>
    <pageSetUpPr fitToPage="1"/>
  </sheetPr>
  <dimension ref="A2:AD70"/>
  <sheetViews>
    <sheetView zoomScale="95" zoomScaleNormal="95" zoomScalePageLayoutView="0" workbookViewId="0" topLeftCell="A5">
      <selection activeCell="C11" sqref="C11"/>
    </sheetView>
  </sheetViews>
  <sheetFormatPr defaultColWidth="11.421875" defaultRowHeight="12.75"/>
  <cols>
    <col min="1" max="1" width="2.140625" style="65" customWidth="1"/>
    <col min="2" max="2" width="4.8515625" style="65" customWidth="1"/>
    <col min="3" max="3" width="20.28125" style="65" customWidth="1"/>
    <col min="4" max="5" width="4.8515625" style="65" customWidth="1"/>
    <col min="6" max="7" width="4.8515625" style="66" customWidth="1"/>
    <col min="8" max="11" width="4.8515625" style="65" customWidth="1"/>
    <col min="12" max="12" width="5.421875" style="65" customWidth="1"/>
    <col min="13" max="13" width="6.140625" style="65" customWidth="1"/>
    <col min="14" max="14" width="6.00390625" style="65" customWidth="1"/>
    <col min="15" max="15" width="6.8515625" style="65" customWidth="1"/>
    <col min="16" max="19" width="5.421875" style="65" customWidth="1"/>
    <col min="20" max="24" width="4.7109375" style="65" customWidth="1"/>
    <col min="25" max="27" width="4.57421875" style="65" customWidth="1"/>
    <col min="28" max="29" width="7.140625" style="65" customWidth="1"/>
    <col min="30" max="30" width="5.57421875" style="65" customWidth="1"/>
    <col min="31" max="16384" width="11.421875" style="65" customWidth="1"/>
  </cols>
  <sheetData>
    <row r="1" ht="96.75" customHeight="1"/>
    <row r="2" spans="3:29" s="70" customFormat="1" ht="25.5" customHeight="1">
      <c r="C2" s="109" t="s">
        <v>83</v>
      </c>
      <c r="D2" s="205" t="str">
        <f>IF(saison="","",saison)</f>
        <v>2016-2017</v>
      </c>
      <c r="E2" s="205"/>
      <c r="F2" s="205"/>
      <c r="G2" s="205"/>
      <c r="H2" s="205"/>
      <c r="I2" s="205"/>
      <c r="J2" s="205"/>
      <c r="K2" s="205"/>
      <c r="M2" s="215" t="s">
        <v>80</v>
      </c>
      <c r="N2" s="216"/>
      <c r="O2" s="205" t="str">
        <f>IF(lieu="","",lieu)</f>
        <v>LAGNY</v>
      </c>
      <c r="P2" s="205"/>
      <c r="Q2" s="205"/>
      <c r="R2" s="205"/>
      <c r="S2" s="205"/>
      <c r="T2" s="205"/>
      <c r="U2" s="205"/>
      <c r="V2" s="205"/>
      <c r="W2" s="205"/>
      <c r="X2" s="205"/>
      <c r="AC2" s="110"/>
    </row>
    <row r="3" spans="3:29" s="70" customFormat="1" ht="21" customHeight="1">
      <c r="C3" s="109" t="s">
        <v>82</v>
      </c>
      <c r="D3" s="205" t="str">
        <f>IF(date="","",date)</f>
        <v>06 &amp; 07 Mai 2017</v>
      </c>
      <c r="E3" s="205"/>
      <c r="F3" s="205"/>
      <c r="G3" s="205"/>
      <c r="H3" s="205"/>
      <c r="I3" s="205"/>
      <c r="J3" s="205"/>
      <c r="K3" s="205"/>
      <c r="M3" s="206" t="s">
        <v>146</v>
      </c>
      <c r="N3" s="206"/>
      <c r="O3" s="206"/>
      <c r="P3" s="206"/>
      <c r="Q3" s="206"/>
      <c r="R3" s="206"/>
      <c r="S3" s="206"/>
      <c r="T3" s="239" t="str">
        <f>IF(catégorie="","",catégorie)</f>
        <v>CADETS</v>
      </c>
      <c r="U3" s="239"/>
      <c r="V3" s="239"/>
      <c r="W3" s="239"/>
      <c r="X3" s="239"/>
      <c r="Y3" s="239"/>
      <c r="Z3" s="239"/>
      <c r="AA3" s="239"/>
      <c r="AB3" s="239"/>
      <c r="AC3" s="239"/>
    </row>
    <row r="4" spans="3:29" s="110" customFormat="1" ht="13.5" customHeight="1">
      <c r="C4" s="203" t="s">
        <v>149</v>
      </c>
      <c r="D4" s="203"/>
      <c r="E4" s="220" t="str">
        <f>'Fiche de renseignements compéti'!C8</f>
        <v>2*8' +2' de mi-temps +1 temps mort par  équipe +2' inter-match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</row>
    <row r="5" spans="3:29" s="68" customFormat="1" ht="15.75" customHeight="1">
      <c r="C5" s="67"/>
      <c r="D5" s="69"/>
      <c r="E5" s="69"/>
      <c r="F5" s="69"/>
      <c r="G5" s="69"/>
      <c r="H5" s="69"/>
      <c r="I5" s="69"/>
      <c r="J5" s="69"/>
      <c r="K5" s="69"/>
      <c r="L5" s="221" t="s">
        <v>86</v>
      </c>
      <c r="M5" s="223" t="s">
        <v>87</v>
      </c>
      <c r="S5" s="67"/>
      <c r="T5" s="69"/>
      <c r="U5" s="69"/>
      <c r="V5" s="69"/>
      <c r="W5" s="69"/>
      <c r="X5" s="69"/>
      <c r="Y5" s="69"/>
      <c r="Z5" s="69"/>
      <c r="AA5" s="69"/>
      <c r="AB5" s="221" t="s">
        <v>86</v>
      </c>
      <c r="AC5" s="221" t="s">
        <v>87</v>
      </c>
    </row>
    <row r="6" spans="3:29" s="68" customFormat="1" ht="15.75" thickBot="1">
      <c r="C6" s="68" t="s">
        <v>51</v>
      </c>
      <c r="F6" s="73"/>
      <c r="G6" s="73"/>
      <c r="J6" s="53" t="s">
        <v>88</v>
      </c>
      <c r="K6" s="54" t="s">
        <v>89</v>
      </c>
      <c r="L6" s="221"/>
      <c r="M6" s="223"/>
      <c r="P6" s="240" t="s">
        <v>52</v>
      </c>
      <c r="Q6" s="240"/>
      <c r="R6" s="240"/>
      <c r="S6" s="240"/>
      <c r="V6" s="73"/>
      <c r="W6" s="73"/>
      <c r="Z6" s="53" t="s">
        <v>88</v>
      </c>
      <c r="AA6" s="54" t="s">
        <v>89</v>
      </c>
      <c r="AB6" s="221"/>
      <c r="AC6" s="221"/>
    </row>
    <row r="7" spans="2:29" s="64" customFormat="1" ht="19.5" customHeight="1" thickBot="1" thickTop="1">
      <c r="B7" s="78" t="s">
        <v>9</v>
      </c>
      <c r="C7" s="133" t="s">
        <v>175</v>
      </c>
      <c r="D7" s="146"/>
      <c r="E7" s="147"/>
      <c r="F7" s="147"/>
      <c r="G7" s="84"/>
      <c r="H7" s="147"/>
      <c r="I7" s="148"/>
      <c r="J7" s="81">
        <f>IF(SUM(D7:I7)=0,"",SUM(D7:I7))</f>
      </c>
      <c r="K7" s="63">
        <f>IF(J7="","",RANK(J7,J$7:J$10))</f>
      </c>
      <c r="L7" s="87"/>
      <c r="M7" s="87"/>
      <c r="O7" s="78" t="s">
        <v>11</v>
      </c>
      <c r="P7" s="242" t="s">
        <v>185</v>
      </c>
      <c r="Q7" s="243"/>
      <c r="R7" s="243"/>
      <c r="S7" s="244"/>
      <c r="T7" s="146"/>
      <c r="U7" s="147"/>
      <c r="V7" s="147"/>
      <c r="W7" s="84"/>
      <c r="X7" s="147"/>
      <c r="Y7" s="148"/>
      <c r="Z7" s="81">
        <f>IF(SUM(T7:Y7)=0,"",SUM(T7:Y7))</f>
      </c>
      <c r="AA7" s="63">
        <f>IF(Z7="","",RANK(Z7,Z$7:Z$10))</f>
      </c>
      <c r="AB7" s="87"/>
      <c r="AC7" s="87"/>
    </row>
    <row r="8" spans="2:29" s="64" customFormat="1" ht="19.5" customHeight="1" thickBot="1" thickTop="1">
      <c r="B8" s="79" t="s">
        <v>10</v>
      </c>
      <c r="C8" s="134" t="s">
        <v>180</v>
      </c>
      <c r="D8" s="149"/>
      <c r="E8" s="147"/>
      <c r="F8" s="85"/>
      <c r="G8" s="147"/>
      <c r="H8" s="150"/>
      <c r="I8" s="147"/>
      <c r="J8" s="81">
        <f>IF(SUM(D8:I8)=0,"",SUM(D8:I8))</f>
      </c>
      <c r="K8" s="63">
        <f>IF(J8="","",RANK(J8,J$7:J$10))</f>
      </c>
      <c r="L8" s="87"/>
      <c r="M8" s="87"/>
      <c r="O8" s="79" t="s">
        <v>14</v>
      </c>
      <c r="P8" s="245" t="s">
        <v>183</v>
      </c>
      <c r="Q8" s="246"/>
      <c r="R8" s="246"/>
      <c r="S8" s="247"/>
      <c r="T8" s="149"/>
      <c r="U8" s="147"/>
      <c r="V8" s="85"/>
      <c r="W8" s="147"/>
      <c r="X8" s="150"/>
      <c r="Y8" s="147"/>
      <c r="Z8" s="81">
        <f>IF(SUM(T8:Y8)=0,"",SUM(T8:Y8))</f>
      </c>
      <c r="AA8" s="63">
        <f>IF(Z8="","",RANK(Z8,Z$7:Z$10))</f>
      </c>
      <c r="AB8" s="87"/>
      <c r="AC8" s="87"/>
    </row>
    <row r="9" spans="2:29" s="64" customFormat="1" ht="19.5" customHeight="1" thickBot="1" thickTop="1">
      <c r="B9" s="90" t="s">
        <v>17</v>
      </c>
      <c r="C9" s="138" t="s">
        <v>186</v>
      </c>
      <c r="D9" s="147"/>
      <c r="E9" s="85"/>
      <c r="F9" s="147"/>
      <c r="G9" s="150"/>
      <c r="H9" s="150"/>
      <c r="I9" s="147"/>
      <c r="J9" s="81">
        <f>IF(SUM(D9:I9)=0,"",SUM(D9:I9))</f>
      </c>
      <c r="K9" s="63">
        <f>IF(J9="","",RANK(J9,J$7:J$10))</f>
      </c>
      <c r="L9" s="87"/>
      <c r="M9" s="87"/>
      <c r="O9" s="90" t="s">
        <v>18</v>
      </c>
      <c r="P9" s="245" t="s">
        <v>176</v>
      </c>
      <c r="Q9" s="246"/>
      <c r="R9" s="246"/>
      <c r="S9" s="247"/>
      <c r="T9" s="147"/>
      <c r="U9" s="85"/>
      <c r="V9" s="147"/>
      <c r="W9" s="150"/>
      <c r="X9" s="150"/>
      <c r="Y9" s="147"/>
      <c r="Z9" s="81">
        <f>IF(SUM(T9:Y9)=0,"",SUM(T9:Y9))</f>
      </c>
      <c r="AA9" s="63">
        <f>IF(Z9="","",RANK(Z9,Z$7:Z$10))</f>
      </c>
      <c r="AB9" s="87"/>
      <c r="AC9" s="87"/>
    </row>
    <row r="10" spans="2:29" s="64" customFormat="1" ht="19.5" customHeight="1" thickBot="1" thickTop="1">
      <c r="B10" s="90" t="s">
        <v>84</v>
      </c>
      <c r="C10" s="134" t="s">
        <v>178</v>
      </c>
      <c r="D10" s="147"/>
      <c r="E10" s="86"/>
      <c r="F10" s="86"/>
      <c r="G10" s="147"/>
      <c r="H10" s="147"/>
      <c r="I10" s="80"/>
      <c r="J10" s="81">
        <f>IF(SUM(D10:I10)=0,"",SUM(D10:I10))</f>
      </c>
      <c r="K10" s="63">
        <f>IF(J10="","",RANK(J10,J$7:J$10))</f>
      </c>
      <c r="L10" s="87"/>
      <c r="M10" s="87"/>
      <c r="O10" s="90" t="s">
        <v>85</v>
      </c>
      <c r="P10" s="234" t="s">
        <v>147</v>
      </c>
      <c r="Q10" s="235"/>
      <c r="R10" s="235"/>
      <c r="S10" s="236"/>
      <c r="T10" s="147"/>
      <c r="U10" s="86" t="s">
        <v>59</v>
      </c>
      <c r="V10" s="86" t="s">
        <v>59</v>
      </c>
      <c r="W10" s="147"/>
      <c r="X10" s="147"/>
      <c r="Y10" s="80" t="s">
        <v>59</v>
      </c>
      <c r="Z10" s="81">
        <v>0</v>
      </c>
      <c r="AA10" s="63">
        <v>4</v>
      </c>
      <c r="AB10" s="87"/>
      <c r="AC10" s="87"/>
    </row>
    <row r="11" spans="3:25" s="68" customFormat="1" ht="15">
      <c r="C11" s="135"/>
      <c r="D11" s="151"/>
      <c r="E11" s="152"/>
      <c r="F11" s="73"/>
      <c r="G11" s="73"/>
      <c r="H11" s="151"/>
      <c r="I11" s="151"/>
      <c r="J11" s="69"/>
      <c r="S11" s="135"/>
      <c r="T11" s="151"/>
      <c r="U11" s="151"/>
      <c r="V11" s="151"/>
      <c r="W11" s="151"/>
      <c r="X11" s="151"/>
      <c r="Y11" s="151"/>
    </row>
    <row r="12" spans="3:29" s="68" customFormat="1" ht="15.75" customHeight="1">
      <c r="C12" s="136"/>
      <c r="D12" s="69"/>
      <c r="E12" s="69"/>
      <c r="F12" s="69"/>
      <c r="G12" s="69"/>
      <c r="H12" s="69"/>
      <c r="I12" s="69"/>
      <c r="J12" s="69"/>
      <c r="K12" s="69"/>
      <c r="L12" s="221" t="s">
        <v>86</v>
      </c>
      <c r="M12" s="223" t="s">
        <v>87</v>
      </c>
      <c r="S12" s="136"/>
      <c r="T12" s="69"/>
      <c r="U12" s="69"/>
      <c r="V12" s="69"/>
      <c r="W12" s="69"/>
      <c r="X12" s="69"/>
      <c r="Y12" s="69"/>
      <c r="Z12" s="69"/>
      <c r="AA12" s="69"/>
      <c r="AB12" s="221" t="s">
        <v>86</v>
      </c>
      <c r="AC12" s="221" t="s">
        <v>87</v>
      </c>
    </row>
    <row r="13" spans="3:29" s="68" customFormat="1" ht="15.75" thickBot="1">
      <c r="C13" s="137" t="s">
        <v>53</v>
      </c>
      <c r="D13" s="151"/>
      <c r="E13" s="151"/>
      <c r="F13" s="73"/>
      <c r="G13" s="73"/>
      <c r="H13" s="151"/>
      <c r="I13" s="151"/>
      <c r="J13" s="53" t="s">
        <v>88</v>
      </c>
      <c r="K13" s="54" t="s">
        <v>89</v>
      </c>
      <c r="L13" s="221"/>
      <c r="M13" s="223"/>
      <c r="P13" s="222" t="s">
        <v>54</v>
      </c>
      <c r="Q13" s="222"/>
      <c r="R13" s="222"/>
      <c r="S13" s="222"/>
      <c r="T13" s="151"/>
      <c r="U13" s="151"/>
      <c r="V13" s="73"/>
      <c r="W13" s="73"/>
      <c r="X13" s="151"/>
      <c r="Y13" s="151"/>
      <c r="Z13" s="53" t="s">
        <v>88</v>
      </c>
      <c r="AA13" s="54" t="s">
        <v>89</v>
      </c>
      <c r="AB13" s="221"/>
      <c r="AC13" s="221"/>
    </row>
    <row r="14" spans="2:29" s="64" customFormat="1" ht="19.5" customHeight="1" thickBot="1" thickTop="1">
      <c r="B14" s="78" t="s">
        <v>12</v>
      </c>
      <c r="C14" s="133" t="s">
        <v>182</v>
      </c>
      <c r="D14" s="146"/>
      <c r="E14" s="147"/>
      <c r="F14" s="147"/>
      <c r="G14" s="84"/>
      <c r="H14" s="147"/>
      <c r="I14" s="148"/>
      <c r="J14" s="81">
        <f>IF(SUM(D14:I14)=0,"",SUM(D14:I14))</f>
      </c>
      <c r="K14" s="63">
        <f>IF(J14="","",RANK(J14,J$14:J$17))</f>
      </c>
      <c r="L14" s="87"/>
      <c r="M14" s="87"/>
      <c r="O14" s="78" t="s">
        <v>13</v>
      </c>
      <c r="P14" s="242" t="s">
        <v>179</v>
      </c>
      <c r="Q14" s="243"/>
      <c r="R14" s="243"/>
      <c r="S14" s="244"/>
      <c r="T14" s="146"/>
      <c r="U14" s="147"/>
      <c r="V14" s="147"/>
      <c r="W14" s="84"/>
      <c r="X14" s="147"/>
      <c r="Y14" s="148"/>
      <c r="Z14" s="81">
        <f>IF(SUM(T14:Y14)=0,"",SUM(T14:Y14))</f>
      </c>
      <c r="AA14" s="63">
        <f>IF(Z14="","",RANK(Z14,Z$14:Z$17))</f>
      </c>
      <c r="AB14" s="87"/>
      <c r="AC14" s="87"/>
    </row>
    <row r="15" spans="2:29" s="64" customFormat="1" ht="19.5" customHeight="1" thickBot="1" thickTop="1">
      <c r="B15" s="79" t="s">
        <v>15</v>
      </c>
      <c r="C15" s="134" t="s">
        <v>184</v>
      </c>
      <c r="D15" s="149"/>
      <c r="E15" s="147"/>
      <c r="F15" s="85"/>
      <c r="G15" s="147"/>
      <c r="H15" s="150"/>
      <c r="I15" s="147"/>
      <c r="J15" s="81">
        <f>IF(SUM(D15:I15)=0,"",SUM(D15:I15))</f>
      </c>
      <c r="K15" s="63">
        <f>IF(J15="","",RANK(J15,J$14:J$17))</f>
      </c>
      <c r="L15" s="87"/>
      <c r="M15" s="87"/>
      <c r="O15" s="79" t="s">
        <v>16</v>
      </c>
      <c r="P15" s="245" t="s">
        <v>174</v>
      </c>
      <c r="Q15" s="246"/>
      <c r="R15" s="246"/>
      <c r="S15" s="247"/>
      <c r="T15" s="149"/>
      <c r="U15" s="147"/>
      <c r="V15" s="85"/>
      <c r="W15" s="147"/>
      <c r="X15" s="150"/>
      <c r="Y15" s="147"/>
      <c r="Z15" s="81">
        <f>IF(SUM(T15:Y15)=0,"",SUM(T15:Y15))</f>
      </c>
      <c r="AA15" s="63">
        <f>IF(Z15="","",RANK(Z15,Z$14:Z$17))</f>
      </c>
      <c r="AB15" s="87"/>
      <c r="AC15" s="87"/>
    </row>
    <row r="16" spans="2:29" s="64" customFormat="1" ht="21.75" customHeight="1" thickBot="1" thickTop="1">
      <c r="B16" s="90" t="s">
        <v>19</v>
      </c>
      <c r="C16" s="139" t="s">
        <v>181</v>
      </c>
      <c r="D16" s="147"/>
      <c r="E16" s="85"/>
      <c r="F16" s="147"/>
      <c r="G16" s="150"/>
      <c r="H16" s="150"/>
      <c r="I16" s="147"/>
      <c r="J16" s="81">
        <f>IF(SUM(D16:I16)=0,"",SUM(D16:I16))</f>
      </c>
      <c r="K16" s="63">
        <f>IF(J16="","",RANK(J16,J$14:J$17))</f>
      </c>
      <c r="L16" s="87"/>
      <c r="M16" s="87"/>
      <c r="O16" s="90" t="s">
        <v>20</v>
      </c>
      <c r="P16" s="245" t="s">
        <v>177</v>
      </c>
      <c r="Q16" s="246"/>
      <c r="R16" s="246"/>
      <c r="S16" s="247"/>
      <c r="T16" s="147"/>
      <c r="U16" s="85"/>
      <c r="V16" s="147"/>
      <c r="W16" s="150"/>
      <c r="X16" s="150"/>
      <c r="Y16" s="147"/>
      <c r="Z16" s="81">
        <f>IF(SUM(T16:Y16)=0,"",SUM(T16:Y16))</f>
      </c>
      <c r="AA16" s="63">
        <f>IF(Z16="","",RANK(Z16,Z$14:Z$17))</f>
      </c>
      <c r="AB16" s="87"/>
      <c r="AC16" s="87"/>
    </row>
    <row r="17" spans="2:29" s="64" customFormat="1" ht="19.5" customHeight="1" thickBot="1" thickTop="1">
      <c r="B17" s="90" t="s">
        <v>90</v>
      </c>
      <c r="C17" s="134" t="s">
        <v>147</v>
      </c>
      <c r="D17" s="147"/>
      <c r="E17" s="86" t="s">
        <v>59</v>
      </c>
      <c r="F17" s="86" t="s">
        <v>59</v>
      </c>
      <c r="G17" s="147"/>
      <c r="H17" s="147"/>
      <c r="I17" s="80" t="s">
        <v>59</v>
      </c>
      <c r="J17" s="81">
        <v>0</v>
      </c>
      <c r="K17" s="63">
        <v>4</v>
      </c>
      <c r="L17" s="87"/>
      <c r="M17" s="87"/>
      <c r="O17" s="90" t="s">
        <v>91</v>
      </c>
      <c r="P17" s="234" t="s">
        <v>147</v>
      </c>
      <c r="Q17" s="235"/>
      <c r="R17" s="235"/>
      <c r="S17" s="236"/>
      <c r="T17" s="147"/>
      <c r="U17" s="86" t="s">
        <v>59</v>
      </c>
      <c r="V17" s="86" t="s">
        <v>59</v>
      </c>
      <c r="W17" s="147"/>
      <c r="X17" s="147"/>
      <c r="Y17" s="80" t="s">
        <v>59</v>
      </c>
      <c r="Z17" s="81">
        <v>0</v>
      </c>
      <c r="AA17" s="63">
        <v>4</v>
      </c>
      <c r="AB17" s="87"/>
      <c r="AC17" s="87"/>
    </row>
    <row r="18" spans="4:25" s="68" customFormat="1" ht="15">
      <c r="D18" s="151"/>
      <c r="E18" s="152"/>
      <c r="F18" s="73"/>
      <c r="G18" s="73"/>
      <c r="H18" s="151"/>
      <c r="I18" s="151"/>
      <c r="J18" s="69"/>
      <c r="T18" s="151"/>
      <c r="U18" s="151"/>
      <c r="V18" s="151"/>
      <c r="W18" s="151"/>
      <c r="X18" s="151"/>
      <c r="Y18" s="151"/>
    </row>
    <row r="19" spans="3:29" s="68" customFormat="1" ht="15">
      <c r="C19" s="91"/>
      <c r="D19" s="151"/>
      <c r="E19" s="151"/>
      <c r="F19" s="73"/>
      <c r="G19" s="73"/>
      <c r="H19" s="151"/>
      <c r="I19" s="151"/>
      <c r="J19" s="69"/>
      <c r="K19" s="69"/>
      <c r="L19" s="221" t="s">
        <v>86</v>
      </c>
      <c r="M19" s="223" t="s">
        <v>87</v>
      </c>
      <c r="S19" s="91"/>
      <c r="T19" s="151"/>
      <c r="U19" s="151"/>
      <c r="V19" s="151"/>
      <c r="W19" s="151"/>
      <c r="X19" s="151"/>
      <c r="Y19" s="151"/>
      <c r="Z19" s="69"/>
      <c r="AA19" s="69"/>
      <c r="AB19" s="221" t="s">
        <v>86</v>
      </c>
      <c r="AC19" s="223" t="s">
        <v>87</v>
      </c>
    </row>
    <row r="20" spans="3:29" s="68" customFormat="1" ht="15.75" thickBot="1">
      <c r="C20" s="92" t="s">
        <v>92</v>
      </c>
      <c r="D20" s="151"/>
      <c r="E20" s="151"/>
      <c r="F20" s="73"/>
      <c r="G20" s="73"/>
      <c r="H20" s="151"/>
      <c r="I20" s="151"/>
      <c r="J20" s="53" t="s">
        <v>88</v>
      </c>
      <c r="K20" s="54" t="s">
        <v>89</v>
      </c>
      <c r="L20" s="221"/>
      <c r="M20" s="223"/>
      <c r="P20" s="241" t="s">
        <v>93</v>
      </c>
      <c r="Q20" s="241"/>
      <c r="R20" s="241"/>
      <c r="S20" s="241"/>
      <c r="T20" s="151"/>
      <c r="U20" s="151"/>
      <c r="V20" s="151"/>
      <c r="W20" s="151"/>
      <c r="X20" s="151"/>
      <c r="Y20" s="151"/>
      <c r="Z20" s="53" t="s">
        <v>88</v>
      </c>
      <c r="AA20" s="54" t="s">
        <v>89</v>
      </c>
      <c r="AB20" s="221"/>
      <c r="AC20" s="223"/>
    </row>
    <row r="21" spans="2:29" s="64" customFormat="1" ht="19.5" customHeight="1" thickBot="1" thickTop="1">
      <c r="B21" s="78" t="s">
        <v>21</v>
      </c>
      <c r="C21" s="88"/>
      <c r="D21" s="146"/>
      <c r="E21" s="147"/>
      <c r="F21" s="147"/>
      <c r="G21" s="84"/>
      <c r="H21" s="147"/>
      <c r="I21" s="148"/>
      <c r="J21" s="81">
        <f>IF(SUM(D21:I21)=0,"",SUM(D21:I21))</f>
      </c>
      <c r="K21" s="63">
        <f>IF(J21="","",RANK(J21,J$21:J$24))</f>
      </c>
      <c r="L21" s="87"/>
      <c r="M21" s="87"/>
      <c r="O21" s="200" t="s">
        <v>23</v>
      </c>
      <c r="P21" s="242"/>
      <c r="Q21" s="243"/>
      <c r="R21" s="243"/>
      <c r="S21" s="244"/>
      <c r="T21" s="198"/>
      <c r="U21" s="147"/>
      <c r="V21" s="147"/>
      <c r="W21" s="84"/>
      <c r="X21" s="147"/>
      <c r="Y21" s="148"/>
      <c r="Z21" s="81">
        <f>IF(SUM(T21:Y21)=0,"",SUM(T21:Y21))</f>
      </c>
      <c r="AA21" s="63">
        <f>IF(Z21="","",RANK(Z21,Z$21:Z$24))</f>
      </c>
      <c r="AB21" s="87"/>
      <c r="AC21" s="87"/>
    </row>
    <row r="22" spans="2:29" s="64" customFormat="1" ht="19.5" customHeight="1" thickBot="1" thickTop="1">
      <c r="B22" s="79" t="s">
        <v>22</v>
      </c>
      <c r="C22" s="89"/>
      <c r="D22" s="149"/>
      <c r="E22" s="147"/>
      <c r="F22" s="85"/>
      <c r="G22" s="147"/>
      <c r="H22" s="150"/>
      <c r="I22" s="147"/>
      <c r="J22" s="81">
        <f>IF(SUM(D22:I22)=0,"",SUM(D22:I22))</f>
      </c>
      <c r="K22" s="63">
        <f>IF(J22="","",RANK(J22,J$21:J$24))</f>
      </c>
      <c r="L22" s="87"/>
      <c r="M22" s="87"/>
      <c r="O22" s="201" t="s">
        <v>24</v>
      </c>
      <c r="P22" s="245"/>
      <c r="Q22" s="246"/>
      <c r="R22" s="246"/>
      <c r="S22" s="247"/>
      <c r="T22" s="197"/>
      <c r="U22" s="147"/>
      <c r="V22" s="85"/>
      <c r="W22" s="147"/>
      <c r="X22" s="150"/>
      <c r="Y22" s="147"/>
      <c r="Z22" s="81">
        <f>IF(SUM(T22:Y22)=0,"",SUM(T22:Y22))</f>
      </c>
      <c r="AA22" s="63">
        <f>IF(Z22="","",RANK(Z22,Z$21:Z$24))</f>
      </c>
      <c r="AB22" s="87"/>
      <c r="AC22" s="87"/>
    </row>
    <row r="23" spans="2:29" s="64" customFormat="1" ht="19.5" customHeight="1" thickBot="1" thickTop="1">
      <c r="B23" s="90" t="s">
        <v>26</v>
      </c>
      <c r="C23" s="89"/>
      <c r="D23" s="147"/>
      <c r="E23" s="85"/>
      <c r="F23" s="147"/>
      <c r="G23" s="150"/>
      <c r="H23" s="150"/>
      <c r="I23" s="147"/>
      <c r="J23" s="81">
        <f>IF(SUM(D23:I23)=0,"",SUM(D23:I23))</f>
      </c>
      <c r="K23" s="63">
        <f>IF(J23="","",RANK(J23,J$21:J$24))</f>
      </c>
      <c r="L23" s="87"/>
      <c r="M23" s="87"/>
      <c r="O23" s="202" t="s">
        <v>28</v>
      </c>
      <c r="P23" s="245"/>
      <c r="Q23" s="246"/>
      <c r="R23" s="246"/>
      <c r="S23" s="247"/>
      <c r="T23" s="199"/>
      <c r="U23" s="85"/>
      <c r="V23" s="147"/>
      <c r="W23" s="150"/>
      <c r="X23" s="150"/>
      <c r="Y23" s="147"/>
      <c r="Z23" s="81">
        <f>IF(SUM(T23:Y23)=0,"",SUM(T23:Y23))</f>
      </c>
      <c r="AA23" s="63">
        <f>IF(Z23="","",RANK(Z23,Z$21:Z$24))</f>
      </c>
      <c r="AB23" s="87"/>
      <c r="AC23" s="87"/>
    </row>
    <row r="24" spans="2:29" s="64" customFormat="1" ht="19.5" customHeight="1" thickBot="1" thickTop="1">
      <c r="B24" s="90" t="s">
        <v>25</v>
      </c>
      <c r="C24" s="89"/>
      <c r="D24" s="147"/>
      <c r="E24" s="86"/>
      <c r="F24" s="86"/>
      <c r="G24" s="147"/>
      <c r="H24" s="147"/>
      <c r="I24" s="80"/>
      <c r="J24" s="81">
        <f>IF(SUM(D24:I24)=0,"",SUM(D24:I24))</f>
      </c>
      <c r="K24" s="63">
        <f>IF(J24="","",RANK(J24,J$21:J$24))</f>
      </c>
      <c r="L24" s="87"/>
      <c r="M24" s="87"/>
      <c r="O24" s="202" t="s">
        <v>27</v>
      </c>
      <c r="P24" s="234"/>
      <c r="Q24" s="235"/>
      <c r="R24" s="235"/>
      <c r="S24" s="236"/>
      <c r="T24" s="199"/>
      <c r="U24" s="86"/>
      <c r="V24" s="86"/>
      <c r="W24" s="147"/>
      <c r="X24" s="147"/>
      <c r="Y24" s="80"/>
      <c r="Z24" s="81">
        <f>IF(SUM(T24:Y24)=0,"",SUM(T24:Y24))</f>
      </c>
      <c r="AA24" s="63">
        <f>IF(Z24="","",RANK(Z24,Z$21:Z$24))</f>
      </c>
      <c r="AB24" s="87"/>
      <c r="AC24" s="87"/>
    </row>
    <row r="25" spans="3:25" s="68" customFormat="1" ht="15">
      <c r="C25" s="91"/>
      <c r="D25" s="151"/>
      <c r="E25" s="151"/>
      <c r="F25" s="73"/>
      <c r="G25" s="73"/>
      <c r="H25" s="151"/>
      <c r="I25" s="151"/>
      <c r="J25" s="151"/>
      <c r="S25" s="91"/>
      <c r="T25" s="151"/>
      <c r="U25" s="151"/>
      <c r="V25" s="151"/>
      <c r="W25" s="151"/>
      <c r="X25" s="151"/>
      <c r="Y25" s="151"/>
    </row>
    <row r="26" spans="3:17" s="68" customFormat="1" ht="15">
      <c r="C26" s="91"/>
      <c r="D26" s="151"/>
      <c r="E26" s="151"/>
      <c r="F26" s="73"/>
      <c r="G26" s="73"/>
      <c r="H26" s="151"/>
      <c r="I26" s="151"/>
      <c r="N26" s="69"/>
      <c r="O26" s="69"/>
      <c r="P26" s="221" t="s">
        <v>86</v>
      </c>
      <c r="Q26" s="223" t="s">
        <v>87</v>
      </c>
    </row>
    <row r="27" spans="3:17" s="68" customFormat="1" ht="15.75" thickBot="1">
      <c r="C27" s="92" t="s">
        <v>159</v>
      </c>
      <c r="D27" s="151"/>
      <c r="E27" s="151"/>
      <c r="F27" s="73"/>
      <c r="G27" s="73"/>
      <c r="H27" s="151"/>
      <c r="I27" s="151"/>
      <c r="N27" s="53" t="s">
        <v>88</v>
      </c>
      <c r="O27" s="54" t="s">
        <v>89</v>
      </c>
      <c r="P27" s="221"/>
      <c r="Q27" s="223"/>
    </row>
    <row r="28" spans="2:21" s="68" customFormat="1" ht="18" thickBot="1">
      <c r="B28" s="78" t="s">
        <v>31</v>
      </c>
      <c r="C28" s="159"/>
      <c r="D28" s="146"/>
      <c r="E28" s="147"/>
      <c r="F28" s="147"/>
      <c r="G28" s="84"/>
      <c r="H28" s="147"/>
      <c r="I28" s="147"/>
      <c r="J28" s="84"/>
      <c r="K28" s="147"/>
      <c r="L28" s="147"/>
      <c r="M28" s="148"/>
      <c r="N28" s="161">
        <f>IF(SUM(D28:M28)=0,"",SUM(D28:I28))</f>
      </c>
      <c r="O28" s="153">
        <f>IF(N28="","",RANK(N28,N$26:N$30))</f>
      </c>
      <c r="P28" s="154"/>
      <c r="Q28" s="155"/>
      <c r="R28" s="64"/>
      <c r="S28" s="82" t="s">
        <v>161</v>
      </c>
      <c r="T28" s="64"/>
      <c r="U28" s="82" t="s">
        <v>108</v>
      </c>
    </row>
    <row r="29" spans="2:21" s="64" customFormat="1" ht="19.5" customHeight="1" thickBot="1">
      <c r="B29" s="79" t="s">
        <v>94</v>
      </c>
      <c r="C29" s="160"/>
      <c r="D29" s="149"/>
      <c r="E29" s="162"/>
      <c r="F29" s="85"/>
      <c r="G29" s="162"/>
      <c r="H29" s="162"/>
      <c r="I29" s="85"/>
      <c r="J29" s="162"/>
      <c r="K29" s="162"/>
      <c r="L29" s="85"/>
      <c r="M29" s="163"/>
      <c r="N29" s="161">
        <f>IF(SUM(D29:M29)=0,"",SUM(D29:I29))</f>
      </c>
      <c r="O29" s="153">
        <f>IF(N29="","",RANK(N29,N$26:N$30))</f>
      </c>
      <c r="P29" s="87"/>
      <c r="Q29" s="156"/>
      <c r="S29" s="82" t="s">
        <v>162</v>
      </c>
      <c r="U29" s="82" t="s">
        <v>133</v>
      </c>
    </row>
    <row r="30" spans="2:21" s="64" customFormat="1" ht="19.5" customHeight="1" thickBot="1">
      <c r="B30" s="90" t="s">
        <v>32</v>
      </c>
      <c r="C30" s="160"/>
      <c r="D30" s="164"/>
      <c r="E30" s="85"/>
      <c r="F30" s="162"/>
      <c r="G30" s="85"/>
      <c r="H30" s="162"/>
      <c r="I30" s="85"/>
      <c r="J30" s="162"/>
      <c r="K30" s="85"/>
      <c r="L30" s="162"/>
      <c r="M30" s="163"/>
      <c r="N30" s="161">
        <f>IF(SUM(D30:M30)=0,"",SUM(D30:I30))</f>
      </c>
      <c r="O30" s="153">
        <f>IF(N30="","",RANK(N30,N$26:N$30))</f>
      </c>
      <c r="P30" s="87"/>
      <c r="Q30" s="156"/>
      <c r="S30" s="82" t="s">
        <v>163</v>
      </c>
      <c r="U30" s="82" t="s">
        <v>132</v>
      </c>
    </row>
    <row r="31" spans="2:21" s="64" customFormat="1" ht="19.5" customHeight="1" thickBot="1">
      <c r="B31" s="78" t="s">
        <v>29</v>
      </c>
      <c r="C31" s="159"/>
      <c r="D31" s="164"/>
      <c r="E31" s="85"/>
      <c r="F31" s="162"/>
      <c r="G31" s="162"/>
      <c r="H31" s="85"/>
      <c r="I31" s="162"/>
      <c r="J31" s="85"/>
      <c r="K31" s="162"/>
      <c r="L31" s="85"/>
      <c r="M31" s="163"/>
      <c r="N31" s="161">
        <f>IF(SUM(D31:M31)=0,"",SUM(D31:I31))</f>
      </c>
      <c r="O31" s="153">
        <f>IF(N31="","",RANK(N31,N$26:N$30))</f>
      </c>
      <c r="P31" s="87"/>
      <c r="Q31" s="156"/>
      <c r="S31" s="82" t="s">
        <v>160</v>
      </c>
      <c r="U31" s="82" t="s">
        <v>131</v>
      </c>
    </row>
    <row r="32" spans="2:21" s="64" customFormat="1" ht="19.5" customHeight="1" thickBot="1">
      <c r="B32" s="90" t="s">
        <v>30</v>
      </c>
      <c r="C32" s="160"/>
      <c r="D32" s="165"/>
      <c r="E32" s="166"/>
      <c r="F32" s="86"/>
      <c r="G32" s="166"/>
      <c r="H32" s="86"/>
      <c r="I32" s="166"/>
      <c r="J32" s="166"/>
      <c r="K32" s="86"/>
      <c r="L32" s="166"/>
      <c r="M32" s="80"/>
      <c r="N32" s="161">
        <f>IF(SUM(D32:M32)=0,"",SUM(D32:I32))</f>
      </c>
      <c r="O32" s="153">
        <f>IF(N32="","",RANK(N32,N$26:N$30))</f>
      </c>
      <c r="P32" s="157"/>
      <c r="Q32" s="158"/>
      <c r="R32" s="68"/>
      <c r="S32" s="68"/>
      <c r="T32" s="68"/>
      <c r="U32" s="151"/>
    </row>
    <row r="33" s="68" customFormat="1" ht="15"/>
    <row r="34" spans="3:28" s="68" customFormat="1" ht="15.75" customHeight="1">
      <c r="C34" s="91"/>
      <c r="D34" s="151"/>
      <c r="E34" s="151"/>
      <c r="F34" s="73"/>
      <c r="G34" s="73"/>
      <c r="H34" s="151"/>
      <c r="I34" s="151"/>
      <c r="J34" s="69"/>
      <c r="K34" s="69"/>
      <c r="L34" s="221" t="s">
        <v>86</v>
      </c>
      <c r="M34" s="223" t="s">
        <v>87</v>
      </c>
      <c r="X34" s="69"/>
      <c r="Y34" s="227" t="s">
        <v>86</v>
      </c>
      <c r="Z34" s="227"/>
      <c r="AA34" s="227" t="s">
        <v>87</v>
      </c>
      <c r="AB34" s="227"/>
    </row>
    <row r="35" spans="3:28" s="68" customFormat="1" ht="15.75" thickBot="1">
      <c r="C35" s="92" t="s">
        <v>99</v>
      </c>
      <c r="D35" s="151"/>
      <c r="E35" s="151"/>
      <c r="F35" s="73"/>
      <c r="G35" s="73"/>
      <c r="H35" s="151"/>
      <c r="I35" s="151"/>
      <c r="J35" s="53" t="s">
        <v>88</v>
      </c>
      <c r="K35" s="54" t="s">
        <v>89</v>
      </c>
      <c r="L35" s="221"/>
      <c r="M35" s="223"/>
      <c r="S35" s="64" t="s">
        <v>98</v>
      </c>
      <c r="V35" s="73"/>
      <c r="W35" s="53" t="s">
        <v>88</v>
      </c>
      <c r="X35" s="54" t="s">
        <v>89</v>
      </c>
      <c r="Y35" s="227"/>
      <c r="Z35" s="227"/>
      <c r="AA35" s="227"/>
      <c r="AB35" s="227"/>
    </row>
    <row r="36" spans="2:29" s="64" customFormat="1" ht="19.5" customHeight="1" thickBot="1" thickTop="1">
      <c r="B36" s="78" t="s">
        <v>33</v>
      </c>
      <c r="C36" s="88"/>
      <c r="D36" s="146"/>
      <c r="E36" s="147"/>
      <c r="F36" s="147"/>
      <c r="G36" s="84"/>
      <c r="H36" s="147"/>
      <c r="I36" s="148"/>
      <c r="J36" s="81">
        <f>IF(SUM(D36:I36)=0,"",SUM(D36:I36))</f>
      </c>
      <c r="K36" s="63">
        <f>IF(J36="","",RANK(J36,J$36:J$39))</f>
      </c>
      <c r="L36" s="87"/>
      <c r="M36" s="87"/>
      <c r="O36" s="93" t="s">
        <v>35</v>
      </c>
      <c r="P36" s="242"/>
      <c r="Q36" s="243"/>
      <c r="R36" s="243"/>
      <c r="S36" s="244"/>
      <c r="T36" s="94"/>
      <c r="U36" s="145"/>
      <c r="V36" s="95"/>
      <c r="W36" s="81">
        <f>IF(SUM(T36:V36)=0,"",SUM(T36:V36))</f>
      </c>
      <c r="X36" s="63">
        <f>IF(V36="","",RANK(V36,W36:W38))</f>
      </c>
      <c r="Y36" s="228"/>
      <c r="Z36" s="229"/>
      <c r="AA36" s="228"/>
      <c r="AB36" s="229"/>
      <c r="AC36" s="68"/>
    </row>
    <row r="37" spans="2:29" s="64" customFormat="1" ht="19.5" customHeight="1" thickBot="1" thickTop="1">
      <c r="B37" s="79" t="s">
        <v>34</v>
      </c>
      <c r="C37" s="89"/>
      <c r="D37" s="149"/>
      <c r="E37" s="147"/>
      <c r="F37" s="85"/>
      <c r="G37" s="147"/>
      <c r="H37" s="150"/>
      <c r="I37" s="147"/>
      <c r="J37" s="81">
        <f>IF(SUM(D37:I37)=0,"",SUM(D37:I37))</f>
      </c>
      <c r="K37" s="63">
        <f>IF(J37="","",RANK(J37,J$36:J$39))</f>
      </c>
      <c r="L37" s="87"/>
      <c r="M37" s="87"/>
      <c r="O37" s="79" t="s">
        <v>36</v>
      </c>
      <c r="P37" s="245"/>
      <c r="Q37" s="246"/>
      <c r="R37" s="246"/>
      <c r="S37" s="247"/>
      <c r="T37" s="96"/>
      <c r="U37" s="96"/>
      <c r="V37" s="145"/>
      <c r="W37" s="81">
        <f>IF(SUM(N45:V45)=0,"",SUM(N45:V45))</f>
      </c>
      <c r="X37" s="63">
        <f>IF(V37="","",RANK(V37,V$7:V$10))</f>
      </c>
      <c r="Y37" s="228"/>
      <c r="Z37" s="229"/>
      <c r="AA37" s="228"/>
      <c r="AB37" s="229"/>
      <c r="AC37" s="68"/>
    </row>
    <row r="38" spans="2:29" s="64" customFormat="1" ht="19.5" customHeight="1" thickBot="1" thickTop="1">
      <c r="B38" s="90" t="s">
        <v>38</v>
      </c>
      <c r="C38" s="89"/>
      <c r="D38" s="147"/>
      <c r="E38" s="85"/>
      <c r="F38" s="147"/>
      <c r="G38" s="150"/>
      <c r="H38" s="150"/>
      <c r="I38" s="147"/>
      <c r="J38" s="81">
        <f>IF(SUM(D38:I38)=0,"",SUM(D38:I38))</f>
      </c>
      <c r="K38" s="63">
        <f>IF(J38="","",RANK(J38,J$36:J$39))</f>
      </c>
      <c r="L38" s="87"/>
      <c r="M38" s="87"/>
      <c r="O38" s="90" t="s">
        <v>164</v>
      </c>
      <c r="P38" s="234"/>
      <c r="Q38" s="235"/>
      <c r="R38" s="235"/>
      <c r="S38" s="236"/>
      <c r="T38" s="145"/>
      <c r="U38" s="97"/>
      <c r="V38" s="98"/>
      <c r="W38" s="81">
        <f>IF(SUM(N46:V46)=0,"",SUM(N46:V46))</f>
      </c>
      <c r="X38" s="63">
        <f>IF(V38="","",RANK(V38,V$7:V$10))</f>
      </c>
      <c r="Y38" s="228"/>
      <c r="Z38" s="229"/>
      <c r="AA38" s="228"/>
      <c r="AB38" s="229"/>
      <c r="AC38" s="68"/>
    </row>
    <row r="39" spans="2:29" s="64" customFormat="1" ht="19.5" customHeight="1" thickBot="1" thickTop="1">
      <c r="B39" s="90" t="s">
        <v>37</v>
      </c>
      <c r="C39" s="89"/>
      <c r="D39" s="147"/>
      <c r="E39" s="86"/>
      <c r="F39" s="86"/>
      <c r="G39" s="147"/>
      <c r="H39" s="147"/>
      <c r="I39" s="80"/>
      <c r="J39" s="81">
        <f>IF(SUM(D39:I39)=0,"",SUM(D39:I39))</f>
      </c>
      <c r="K39" s="63">
        <f>IF(J39="","",RANK(J39,J$36:J$39))</f>
      </c>
      <c r="L39" s="87"/>
      <c r="M39" s="87"/>
      <c r="O39" s="68"/>
      <c r="P39" s="68"/>
      <c r="Q39" s="68"/>
      <c r="R39" s="68"/>
      <c r="S39" s="68"/>
      <c r="T39" s="82" t="s">
        <v>134</v>
      </c>
      <c r="U39" s="82" t="s">
        <v>137</v>
      </c>
      <c r="V39" s="18"/>
      <c r="W39" s="82" t="s">
        <v>136</v>
      </c>
      <c r="X39" s="82" t="s">
        <v>139</v>
      </c>
      <c r="Y39" s="83"/>
      <c r="Z39" s="82" t="s">
        <v>135</v>
      </c>
      <c r="AA39" s="82" t="s">
        <v>138</v>
      </c>
      <c r="AB39" s="68"/>
      <c r="AC39" s="68"/>
    </row>
    <row r="40" spans="4:24" s="83" customFormat="1" ht="18">
      <c r="D40" s="82" t="s">
        <v>106</v>
      </c>
      <c r="E40" s="82" t="s">
        <v>104</v>
      </c>
      <c r="F40" s="18"/>
      <c r="G40" s="82" t="s">
        <v>107</v>
      </c>
      <c r="H40" s="82" t="s">
        <v>105</v>
      </c>
      <c r="W40" s="82"/>
      <c r="X40" s="82"/>
    </row>
    <row r="41" spans="2:30" s="83" customFormat="1" ht="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82"/>
    </row>
    <row r="42" spans="4:23" s="68" customFormat="1" ht="15.75" customHeight="1" thickBot="1">
      <c r="D42" s="68" t="s">
        <v>55</v>
      </c>
      <c r="I42" s="68" t="s">
        <v>56</v>
      </c>
      <c r="S42" s="68" t="s">
        <v>57</v>
      </c>
      <c r="W42" s="68" t="s">
        <v>58</v>
      </c>
    </row>
    <row r="43" spans="2:29" s="68" customFormat="1" ht="15">
      <c r="B43" s="93" t="s">
        <v>39</v>
      </c>
      <c r="C43" s="99"/>
      <c r="D43" s="99"/>
      <c r="E43" s="100"/>
      <c r="G43" s="93" t="s">
        <v>40</v>
      </c>
      <c r="H43" s="237"/>
      <c r="I43" s="232"/>
      <c r="J43" s="232"/>
      <c r="K43" s="233"/>
      <c r="L43" s="101"/>
      <c r="N43" s="93" t="s">
        <v>41</v>
      </c>
      <c r="O43" s="231"/>
      <c r="P43" s="238"/>
      <c r="Q43" s="238"/>
      <c r="R43" s="238"/>
      <c r="S43" s="233"/>
      <c r="T43" s="100"/>
      <c r="V43" s="93" t="s">
        <v>42</v>
      </c>
      <c r="W43" s="231"/>
      <c r="X43" s="232"/>
      <c r="Y43" s="232"/>
      <c r="Z43" s="232"/>
      <c r="AA43" s="232"/>
      <c r="AB43" s="233"/>
      <c r="AC43" s="101"/>
    </row>
    <row r="44" spans="2:29" s="68" customFormat="1" ht="20.25" customHeight="1" thickBot="1">
      <c r="B44" s="102" t="s">
        <v>46</v>
      </c>
      <c r="C44" s="103"/>
      <c r="D44" s="103"/>
      <c r="E44" s="104"/>
      <c r="G44" s="102" t="s">
        <v>45</v>
      </c>
      <c r="H44" s="249"/>
      <c r="I44" s="225"/>
      <c r="J44" s="225"/>
      <c r="K44" s="226"/>
      <c r="L44" s="105"/>
      <c r="N44" s="102" t="s">
        <v>44</v>
      </c>
      <c r="O44" s="224"/>
      <c r="P44" s="230"/>
      <c r="Q44" s="230"/>
      <c r="R44" s="230"/>
      <c r="S44" s="226"/>
      <c r="T44" s="104"/>
      <c r="V44" s="102" t="s">
        <v>43</v>
      </c>
      <c r="W44" s="224"/>
      <c r="X44" s="225"/>
      <c r="Y44" s="225"/>
      <c r="Z44" s="225"/>
      <c r="AA44" s="225"/>
      <c r="AB44" s="226"/>
      <c r="AC44" s="105"/>
    </row>
    <row r="45" spans="2:29" s="68" customFormat="1" ht="20.25" customHeight="1">
      <c r="B45" s="70"/>
      <c r="C45" s="70"/>
      <c r="D45" s="65"/>
      <c r="E45" s="65"/>
      <c r="F45" s="65"/>
      <c r="G45" s="65"/>
      <c r="H45" s="65"/>
      <c r="I45" s="71"/>
      <c r="J45" s="65"/>
      <c r="K45" s="65"/>
      <c r="L45" s="65"/>
      <c r="M45" s="65"/>
      <c r="O45" s="65"/>
      <c r="P45" s="65"/>
      <c r="Q45" s="65"/>
      <c r="R45" s="65"/>
      <c r="S45" s="70"/>
      <c r="T45" s="70"/>
      <c r="U45" s="70"/>
      <c r="V45" s="70"/>
      <c r="W45" s="70"/>
      <c r="X45" s="65"/>
      <c r="Y45" s="65"/>
      <c r="Z45" s="65"/>
      <c r="AA45" s="65"/>
      <c r="AB45" s="65"/>
      <c r="AC45" s="65"/>
    </row>
    <row r="46" spans="2:29" s="68" customFormat="1" ht="20.25" customHeight="1">
      <c r="B46" s="72" t="s">
        <v>77</v>
      </c>
      <c r="C46" s="65"/>
      <c r="D46" s="65"/>
      <c r="E46" s="65"/>
      <c r="F46" s="66"/>
      <c r="G46" s="66"/>
      <c r="H46" s="65"/>
      <c r="I46" s="65"/>
      <c r="J46" s="65"/>
      <c r="K46" s="65"/>
      <c r="L46" s="65"/>
      <c r="M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</row>
    <row r="47" spans="2:29" s="68" customFormat="1" ht="20.25" customHeight="1">
      <c r="B47" s="248" t="s">
        <v>140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65"/>
      <c r="W47" s="65"/>
      <c r="X47" s="65"/>
      <c r="Y47" s="65"/>
      <c r="Z47" s="65"/>
      <c r="AA47" s="65"/>
      <c r="AB47" s="65"/>
      <c r="AC47" s="65"/>
    </row>
    <row r="48" spans="2:29" s="83" customFormat="1" ht="12" customHeight="1"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65"/>
      <c r="W48" s="65"/>
      <c r="X48" s="65"/>
      <c r="Y48" s="65"/>
      <c r="Z48" s="65"/>
      <c r="AA48" s="65"/>
      <c r="AB48" s="65"/>
      <c r="AC48" s="65"/>
    </row>
    <row r="49" spans="2:29" s="68" customFormat="1" ht="15">
      <c r="B49" s="65"/>
      <c r="C49" s="65" t="s">
        <v>78</v>
      </c>
      <c r="D49" s="65"/>
      <c r="E49" s="65"/>
      <c r="F49" s="66"/>
      <c r="G49" s="66"/>
      <c r="H49" s="65"/>
      <c r="I49" s="65"/>
      <c r="J49" s="65"/>
      <c r="K49" s="65"/>
      <c r="L49" s="65"/>
      <c r="M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</row>
    <row r="50" spans="3:19" s="68" customFormat="1" ht="15">
      <c r="C50" s="65" t="s">
        <v>75</v>
      </c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O50" s="196"/>
      <c r="P50" s="196"/>
      <c r="Q50" s="196"/>
      <c r="R50" s="196"/>
      <c r="S50" s="196"/>
    </row>
    <row r="51" s="68" customFormat="1" ht="25.5" customHeight="1">
      <c r="C51" s="62" t="s">
        <v>76</v>
      </c>
    </row>
    <row r="52" s="68" customFormat="1" ht="25.5" customHeight="1"/>
    <row r="53" spans="2:29" ht="22.5" customHeight="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</row>
    <row r="54" spans="2:29" ht="15">
      <c r="B54" s="68"/>
      <c r="C54" s="68"/>
      <c r="D54" s="68"/>
      <c r="E54" s="68"/>
      <c r="F54" s="73"/>
      <c r="G54" s="73"/>
      <c r="H54" s="68"/>
      <c r="I54" s="68"/>
      <c r="J54" s="68"/>
      <c r="K54" s="68"/>
      <c r="L54" s="68"/>
      <c r="M54" s="68"/>
      <c r="O54" s="64"/>
      <c r="P54" s="64"/>
      <c r="Q54" s="64"/>
      <c r="R54" s="64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2:29" ht="15">
      <c r="B55" s="68"/>
      <c r="C55" s="68"/>
      <c r="D55" s="68"/>
      <c r="E55" s="68"/>
      <c r="F55" s="73"/>
      <c r="G55" s="73"/>
      <c r="H55" s="68"/>
      <c r="I55" s="68"/>
      <c r="J55" s="68"/>
      <c r="K55" s="68"/>
      <c r="L55" s="68"/>
      <c r="M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</row>
    <row r="56" spans="2:29" ht="15">
      <c r="B56" s="68"/>
      <c r="C56" s="68"/>
      <c r="D56" s="68"/>
      <c r="E56" s="68"/>
      <c r="F56" s="73"/>
      <c r="G56" s="73"/>
      <c r="H56" s="68"/>
      <c r="I56" s="68"/>
      <c r="J56" s="68"/>
      <c r="K56" s="68"/>
      <c r="L56" s="68"/>
      <c r="M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</row>
    <row r="57" spans="2:29" ht="15">
      <c r="B57" s="68"/>
      <c r="C57" s="68"/>
      <c r="D57" s="68"/>
      <c r="E57" s="68"/>
      <c r="F57" s="73"/>
      <c r="G57" s="73"/>
      <c r="H57" s="68"/>
      <c r="I57" s="68"/>
      <c r="J57" s="68"/>
      <c r="K57" s="68"/>
      <c r="L57" s="68"/>
      <c r="M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</row>
    <row r="58" spans="1:29" ht="15.75" customHeight="1">
      <c r="A58" s="68"/>
      <c r="B58" s="68"/>
      <c r="C58" s="68"/>
      <c r="D58" s="68"/>
      <c r="E58" s="68"/>
      <c r="F58" s="73"/>
      <c r="G58" s="73"/>
      <c r="H58" s="68"/>
      <c r="I58" s="68"/>
      <c r="J58" s="68"/>
      <c r="K58" s="68"/>
      <c r="L58" s="68"/>
      <c r="M58" s="68"/>
      <c r="N58" s="196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</row>
    <row r="59" spans="1:29" ht="15.75" customHeight="1">
      <c r="A59" s="68"/>
      <c r="B59" s="68"/>
      <c r="C59" s="68"/>
      <c r="D59" s="68"/>
      <c r="E59" s="68"/>
      <c r="F59" s="73"/>
      <c r="G59" s="73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</row>
    <row r="60" spans="1:29" ht="15.75" customHeight="1">
      <c r="A60" s="68"/>
      <c r="B60" s="68"/>
      <c r="C60" s="68"/>
      <c r="D60" s="68"/>
      <c r="E60" s="68"/>
      <c r="F60" s="73"/>
      <c r="G60" s="73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</row>
    <row r="61" spans="1:29" ht="13.5" customHeight="1">
      <c r="A61" s="68"/>
      <c r="B61" s="68"/>
      <c r="C61" s="68"/>
      <c r="D61" s="68"/>
      <c r="E61" s="68"/>
      <c r="F61" s="73"/>
      <c r="G61" s="73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</row>
    <row r="62" spans="1:29" ht="15">
      <c r="A62" s="68"/>
      <c r="B62" s="68"/>
      <c r="C62" s="68"/>
      <c r="D62" s="68"/>
      <c r="E62" s="68"/>
      <c r="F62" s="73"/>
      <c r="G62" s="73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</row>
    <row r="63" spans="1:14" ht="15">
      <c r="A63" s="68"/>
      <c r="N63" s="64"/>
    </row>
    <row r="64" spans="1:14" ht="15">
      <c r="A64" s="68"/>
      <c r="N64" s="68"/>
    </row>
    <row r="65" spans="1:14" ht="15">
      <c r="A65" s="68"/>
      <c r="N65" s="68"/>
    </row>
    <row r="66" spans="1:14" ht="15">
      <c r="A66" s="68"/>
      <c r="N66" s="68"/>
    </row>
    <row r="67" spans="1:14" ht="15">
      <c r="A67" s="68"/>
      <c r="N67" s="68"/>
    </row>
    <row r="68" spans="1:14" ht="15">
      <c r="A68" s="68"/>
      <c r="N68" s="68"/>
    </row>
    <row r="69" spans="1:14" ht="15">
      <c r="A69" s="68"/>
      <c r="N69" s="68"/>
    </row>
    <row r="70" spans="1:14" ht="15">
      <c r="A70" s="68"/>
      <c r="N70" s="68"/>
    </row>
  </sheetData>
  <sheetProtection/>
  <mergeCells count="57">
    <mergeCell ref="B47:U48"/>
    <mergeCell ref="P26:P27"/>
    <mergeCell ref="Q26:Q27"/>
    <mergeCell ref="P21:S21"/>
    <mergeCell ref="P22:S22"/>
    <mergeCell ref="P23:S23"/>
    <mergeCell ref="P24:S24"/>
    <mergeCell ref="P36:S36"/>
    <mergeCell ref="P37:S37"/>
    <mergeCell ref="H44:K44"/>
    <mergeCell ref="O2:X2"/>
    <mergeCell ref="M5:M6"/>
    <mergeCell ref="P6:S6"/>
    <mergeCell ref="P20:S20"/>
    <mergeCell ref="P14:S14"/>
    <mergeCell ref="P15:S15"/>
    <mergeCell ref="P16:S16"/>
    <mergeCell ref="P7:S7"/>
    <mergeCell ref="P8:S8"/>
    <mergeCell ref="P9:S9"/>
    <mergeCell ref="Y36:Z36"/>
    <mergeCell ref="D2:K2"/>
    <mergeCell ref="D3:K3"/>
    <mergeCell ref="M3:S3"/>
    <mergeCell ref="T3:AC3"/>
    <mergeCell ref="L19:L20"/>
    <mergeCell ref="M19:M20"/>
    <mergeCell ref="AB19:AB20"/>
    <mergeCell ref="AC19:AC20"/>
    <mergeCell ref="M2:N2"/>
    <mergeCell ref="P10:S10"/>
    <mergeCell ref="H43:K43"/>
    <mergeCell ref="O43:S43"/>
    <mergeCell ref="P17:S17"/>
    <mergeCell ref="P38:S38"/>
    <mergeCell ref="L34:L35"/>
    <mergeCell ref="M34:M35"/>
    <mergeCell ref="W44:AB44"/>
    <mergeCell ref="Y34:Z35"/>
    <mergeCell ref="AA37:AB37"/>
    <mergeCell ref="Y38:Z38"/>
    <mergeCell ref="O44:S44"/>
    <mergeCell ref="AA34:AB35"/>
    <mergeCell ref="AA36:AB36"/>
    <mergeCell ref="Y37:Z37"/>
    <mergeCell ref="AA38:AB38"/>
    <mergeCell ref="W43:AB43"/>
    <mergeCell ref="C4:D4"/>
    <mergeCell ref="E4:AC4"/>
    <mergeCell ref="L5:L6"/>
    <mergeCell ref="AB5:AB6"/>
    <mergeCell ref="AC5:AC6"/>
    <mergeCell ref="L12:L13"/>
    <mergeCell ref="AC12:AC13"/>
    <mergeCell ref="AB12:AB13"/>
    <mergeCell ref="P13:S13"/>
    <mergeCell ref="M12:M13"/>
  </mergeCells>
  <printOptions horizontalCentered="1" verticalCentered="1"/>
  <pageMargins left="0.31496062992125984" right="0.1968503937007874" top="0.2755905511811024" bottom="0.8661417322834646" header="0.15748031496062992" footer="0.5118110236220472"/>
  <pageSetup fitToHeight="1" fitToWidth="1" horizontalDpi="600" verticalDpi="600" orientation="portrait" paperSize="9" scale="61" r:id="rId2"/>
  <headerFooter alignWithMargins="0">
    <oddHeader xml:space="preserve">&amp;C&amp;"Arial,Gras"&amp;14
&amp;R&amp;"Arial,Gras"&amp;14 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24.57421875" style="184" customWidth="1"/>
    <col min="2" max="2" width="34.00390625" style="184" customWidth="1"/>
    <col min="3" max="3" width="11.57421875" style="184" customWidth="1"/>
    <col min="4" max="4" width="4.8515625" style="184" customWidth="1"/>
    <col min="5" max="5" width="4.8515625" style="185" customWidth="1"/>
    <col min="6" max="16384" width="11.421875" style="108" customWidth="1"/>
  </cols>
  <sheetData>
    <row r="1" spans="1:5" s="175" customFormat="1" ht="15.75">
      <c r="A1" s="173"/>
      <c r="B1" s="173"/>
      <c r="C1" s="173"/>
      <c r="D1" s="173"/>
      <c r="E1" s="174"/>
    </row>
    <row r="2" spans="5:6" s="176" customFormat="1" ht="90.75" customHeight="1">
      <c r="E2" s="177"/>
      <c r="F2" s="177"/>
    </row>
    <row r="3" spans="1:3" s="176" customFormat="1" ht="25.5" customHeight="1">
      <c r="A3" s="178" t="s">
        <v>83</v>
      </c>
      <c r="B3" s="179" t="str">
        <f>saison</f>
        <v>2016-2017</v>
      </c>
      <c r="C3" s="180"/>
    </row>
    <row r="4" spans="1:3" s="176" customFormat="1" ht="21" customHeight="1">
      <c r="A4" s="178" t="s">
        <v>82</v>
      </c>
      <c r="B4" s="179" t="str">
        <f>date</f>
        <v>06 &amp; 07 Mai 2017</v>
      </c>
      <c r="C4" s="180"/>
    </row>
    <row r="5" spans="1:5" s="175" customFormat="1" ht="15">
      <c r="A5" s="173"/>
      <c r="B5" s="173"/>
      <c r="C5" s="173"/>
      <c r="D5" s="173"/>
      <c r="E5" s="174"/>
    </row>
    <row r="6" spans="1:3" s="175" customFormat="1" ht="17.25">
      <c r="A6" s="178" t="s">
        <v>80</v>
      </c>
      <c r="B6" s="179" t="str">
        <f>lieu</f>
        <v>LAGNY</v>
      </c>
      <c r="C6" s="181"/>
    </row>
    <row r="7" spans="1:3" s="175" customFormat="1" ht="17.25">
      <c r="A7" s="178" t="s">
        <v>166</v>
      </c>
      <c r="B7" s="179" t="str">
        <f>catégorie</f>
        <v>CADETS</v>
      </c>
      <c r="C7" s="180"/>
    </row>
    <row r="8" spans="1:5" ht="15">
      <c r="A8" s="182"/>
      <c r="B8" s="182"/>
      <c r="C8" s="182"/>
      <c r="D8" s="182"/>
      <c r="E8" s="183"/>
    </row>
    <row r="9" ht="39.75" customHeight="1"/>
    <row r="10" spans="2:3" ht="24.75" customHeight="1">
      <c r="B10" s="188">
        <f>IF(poules!AC$43="","",IF(poules!AC$43&gt;poules!AC$44,poules!W$43,poules!W$44))</f>
      </c>
      <c r="C10" s="187">
        <v>1</v>
      </c>
    </row>
    <row r="11" spans="2:3" ht="24.75" customHeight="1">
      <c r="B11" s="188">
        <f>IF(poules!AC$43="","",IF(poules!AC$43&lt;poules!AC$44,poules!W$43,poules!W$44))</f>
      </c>
      <c r="C11" s="187">
        <v>2</v>
      </c>
    </row>
    <row r="12" spans="2:3" ht="24.75" customHeight="1">
      <c r="B12" s="188">
        <f>IF(poules!T$43="","",IF(poules!T$43&gt;poules!T$44,poules!O$43,poules!O$44))</f>
      </c>
      <c r="C12" s="187">
        <v>3</v>
      </c>
    </row>
    <row r="13" spans="2:3" ht="24.75" customHeight="1">
      <c r="B13" s="188">
        <f>IF(poules!T$43="","",IF(poules!T$43&lt;poules!T$44,poules!O$43,poules!O$44))</f>
      </c>
      <c r="C13" s="186">
        <v>4</v>
      </c>
    </row>
    <row r="14" spans="2:3" ht="24.75" customHeight="1">
      <c r="B14" s="188">
        <f>IF(poules!K$36="","",IF(poules!$K36=3,poules!C$36,IF(poules!K$37=3,poules!C$37,IF(poules!K$38=3,poules!C$38,poules!C$39))))</f>
      </c>
      <c r="C14" s="186">
        <v>5</v>
      </c>
    </row>
    <row r="15" spans="2:3" ht="24.75" customHeight="1">
      <c r="B15" s="188">
        <f>IF(poules!K$36="","",IF(poules!$K37=4,poules!C$36,IF(poules!K$37=4,poules!C$37,IF(poules!K$38=4,poules!C$38,poules!C$39))))</f>
      </c>
      <c r="C15" s="186">
        <v>6</v>
      </c>
    </row>
    <row r="16" spans="2:3" ht="24.75" customHeight="1">
      <c r="B16" s="188">
        <f>IF(poules!X$36="","",IF(poules!X$36=1,poules!S$36,IF(poules!X$37=1,poules!S$37,poules!S$38)))</f>
      </c>
      <c r="C16" s="186">
        <v>7</v>
      </c>
    </row>
    <row r="17" spans="2:3" ht="24.75" customHeight="1">
      <c r="B17" s="188">
        <f>IF(poules!X$36="","",IF(poules!X$36=2,poules!S$36,IF(poules!X$37=2,poules!S$37,poules!S$38)))</f>
      </c>
      <c r="C17" s="186">
        <v>8</v>
      </c>
    </row>
    <row r="18" spans="2:3" ht="24.75" customHeight="1">
      <c r="B18" s="188">
        <f>IF(poules!X$36="","",IF(poules!X$36=3,poules!S$36,IF(poules!X$37=3,poules!S$37,poules!S$38)))</f>
      </c>
      <c r="C18" s="186">
        <v>9</v>
      </c>
    </row>
    <row r="19" spans="2:3" ht="24.75" customHeight="1">
      <c r="B19" s="189">
        <f>IF(poules!O$28="","",IF(poules!O$28=2,poules!C$28,IF(poules!O$29=2,poules!C$29,IF(poules!O$30=2,poules!C$30,IF(poules!O$31=2,poules!C$31,poules!C$32)))))</f>
      </c>
      <c r="C19" s="186">
        <v>10</v>
      </c>
    </row>
    <row r="20" spans="2:6" s="184" customFormat="1" ht="24.75" customHeight="1">
      <c r="B20" s="189">
        <f>IF(poules!O$28="","",IF(poules!O$28=3,poules!C$28,IF(poules!O$29=3,poules!C$29,IF(poules!O$30=3,poules!C$30,IF(poules!O$31=3,poules!C$31,poules!C$32)))))</f>
      </c>
      <c r="C20" s="186">
        <v>11</v>
      </c>
      <c r="E20" s="185"/>
      <c r="F20" s="108"/>
    </row>
    <row r="21" spans="2:6" s="184" customFormat="1" ht="24.75" customHeight="1">
      <c r="B21" s="189">
        <f>IF(poules!O$28="","",IF(poules!O$28=4,poules!C$28,IF(poules!O$29=4,poules!C$29,IF(poules!O$30=42,poules!C$30,IF(poules!O$31=4,poules!C$31,poules!C$32)))))</f>
      </c>
      <c r="C21" s="186">
        <v>12</v>
      </c>
      <c r="E21" s="185"/>
      <c r="F21" s="108"/>
    </row>
    <row r="22" spans="2:6" s="184" customFormat="1" ht="24.75" customHeight="1">
      <c r="B22" s="189">
        <f>IF(poules!O$28="","",IF(poules!O$28=5,poules!C$28,IF(poules!O$29=5,poules!C$29,IF(poules!O$30=5,poules!C$30,IF(poules!O$31=5,poules!C$31,poules!C$32)))))</f>
      </c>
      <c r="C22" s="186">
        <v>13</v>
      </c>
      <c r="E22" s="185"/>
      <c r="F22" s="10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A27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17.140625" style="108" customWidth="1"/>
    <col min="2" max="2" width="19.8515625" style="108" customWidth="1"/>
    <col min="3" max="4" width="17.8515625" style="108" customWidth="1"/>
    <col min="5" max="5" width="2.7109375" style="108" customWidth="1"/>
    <col min="6" max="7" width="12.7109375" style="108" customWidth="1"/>
    <col min="8" max="25" width="0" style="108" hidden="1" customWidth="1"/>
    <col min="26" max="26" width="4.8515625" style="132" customWidth="1"/>
    <col min="27" max="27" width="7.28125" style="108" customWidth="1"/>
    <col min="28" max="16384" width="11.421875" style="108" customWidth="1"/>
  </cols>
  <sheetData>
    <row r="1" spans="1:27" ht="12.75">
      <c r="A1" s="113" t="s">
        <v>150</v>
      </c>
      <c r="B1" s="113" t="s">
        <v>151</v>
      </c>
      <c r="C1" s="113" t="s">
        <v>152</v>
      </c>
      <c r="D1" s="113" t="s">
        <v>153</v>
      </c>
      <c r="F1" s="114" t="s">
        <v>154</v>
      </c>
      <c r="G1" s="114" t="s">
        <v>155</v>
      </c>
      <c r="I1" s="115"/>
      <c r="AA1" s="116" t="s">
        <v>156</v>
      </c>
    </row>
    <row r="2" spans="1:27" ht="12.75">
      <c r="A2" s="119"/>
      <c r="B2" s="120"/>
      <c r="C2" s="120"/>
      <c r="D2" s="120" t="str">
        <f aca="true" t="shared" si="0" ref="D2:D10">CONCATENATE(LEFT(C2,1),". ",B2)</f>
        <v>. </v>
      </c>
      <c r="F2" s="118">
        <f>COUNTIF(grille!M$7:M$53,$D2)</f>
        <v>0</v>
      </c>
      <c r="G2" s="118">
        <f>COUNTIF(grille!N$7:O$53,$D2)</f>
        <v>0</v>
      </c>
      <c r="AA2" s="108">
        <v>0</v>
      </c>
    </row>
    <row r="3" spans="1:27" ht="12.75">
      <c r="A3" s="119"/>
      <c r="B3" s="120"/>
      <c r="C3" s="120"/>
      <c r="D3" s="120" t="str">
        <f t="shared" si="0"/>
        <v>. </v>
      </c>
      <c r="F3" s="118">
        <f>COUNTIF(grille!M$7:M$53,$D3)</f>
        <v>0</v>
      </c>
      <c r="G3" s="118">
        <f>COUNTIF(grille!N$7:O$53,$D3)</f>
        <v>0</v>
      </c>
      <c r="AA3" s="108">
        <v>1</v>
      </c>
    </row>
    <row r="4" spans="1:27" ht="12.75">
      <c r="A4" s="124"/>
      <c r="B4" s="117"/>
      <c r="C4" s="117"/>
      <c r="D4" s="117" t="str">
        <f t="shared" si="0"/>
        <v>. </v>
      </c>
      <c r="F4" s="118">
        <f>COUNTIF(grille!M$7:M$53,$D4)</f>
        <v>0</v>
      </c>
      <c r="G4" s="118">
        <f>COUNTIF(grille!N$7:O$53,$D4)</f>
        <v>0</v>
      </c>
      <c r="AA4" s="108">
        <v>1</v>
      </c>
    </row>
    <row r="5" spans="1:27" ht="12.75">
      <c r="A5" s="121"/>
      <c r="B5" s="122"/>
      <c r="C5" s="122"/>
      <c r="D5" s="122" t="str">
        <f t="shared" si="0"/>
        <v>. </v>
      </c>
      <c r="F5" s="118">
        <f>COUNTIF(grille!M$7:M$53,$D5)</f>
        <v>0</v>
      </c>
      <c r="G5" s="118">
        <f>COUNTIF(grille!N$7:O$53,$D5)</f>
        <v>0</v>
      </c>
      <c r="I5" s="115"/>
      <c r="AA5" s="108">
        <v>1</v>
      </c>
    </row>
    <row r="6" spans="1:27" ht="12.75">
      <c r="A6" s="119"/>
      <c r="B6" s="120"/>
      <c r="C6" s="120"/>
      <c r="D6" s="120" t="str">
        <f t="shared" si="0"/>
        <v>. </v>
      </c>
      <c r="F6" s="118">
        <f>COUNTIF(grille!M$7:M$53,$D6)</f>
        <v>0</v>
      </c>
      <c r="G6" s="118">
        <f>COUNTIF(grille!N$7:O$53,$D6)</f>
        <v>0</v>
      </c>
      <c r="AA6" s="108">
        <v>2</v>
      </c>
    </row>
    <row r="7" spans="1:27" ht="12.75">
      <c r="A7" s="119"/>
      <c r="B7" s="120"/>
      <c r="C7" s="120"/>
      <c r="D7" s="120" t="str">
        <f t="shared" si="0"/>
        <v>. </v>
      </c>
      <c r="F7" s="118">
        <f>COUNTIF(grille!M$7:M$53,$D7)</f>
        <v>0</v>
      </c>
      <c r="G7" s="118">
        <f>COUNTIF(grille!N$7:O$53,$D7)</f>
        <v>0</v>
      </c>
      <c r="AA7" s="108">
        <v>2</v>
      </c>
    </row>
    <row r="8" spans="1:27" ht="12.75">
      <c r="A8" s="124"/>
      <c r="B8" s="117"/>
      <c r="C8" s="117"/>
      <c r="D8" s="117" t="str">
        <f t="shared" si="0"/>
        <v>. </v>
      </c>
      <c r="F8" s="118">
        <f>COUNTIF(grille!M$7:M$53,$D8)</f>
        <v>0</v>
      </c>
      <c r="G8" s="118">
        <f>COUNTIF(grille!N$7:O$53,$D8)</f>
        <v>0</v>
      </c>
      <c r="I8" s="115"/>
      <c r="AA8" s="108">
        <v>2</v>
      </c>
    </row>
    <row r="9" spans="1:27" ht="12.75">
      <c r="A9" s="121"/>
      <c r="B9" s="122"/>
      <c r="C9" s="122"/>
      <c r="D9" s="122" t="str">
        <f t="shared" si="0"/>
        <v>. </v>
      </c>
      <c r="F9" s="118">
        <f>COUNTIF(grille!M$7:M$53,$D9)</f>
        <v>0</v>
      </c>
      <c r="G9" s="118">
        <f>COUNTIF(grille!N$7:O$53,$D9)</f>
        <v>0</v>
      </c>
      <c r="AA9" s="108">
        <v>2</v>
      </c>
    </row>
    <row r="10" spans="1:27" ht="12.75">
      <c r="A10" s="124"/>
      <c r="B10" s="117"/>
      <c r="C10" s="117"/>
      <c r="D10" s="117" t="str">
        <f t="shared" si="0"/>
        <v>. </v>
      </c>
      <c r="F10" s="118">
        <f>COUNTIF(grille!M$7:M$53,$D10)</f>
        <v>0</v>
      </c>
      <c r="G10" s="118">
        <f>COUNTIF(grille!N$7:O$53,$D10)</f>
        <v>0</v>
      </c>
      <c r="AA10" s="108">
        <v>2</v>
      </c>
    </row>
    <row r="18" ht="15">
      <c r="A18" s="123"/>
    </row>
    <row r="19" ht="15">
      <c r="A19" s="123"/>
    </row>
    <row r="20" ht="15">
      <c r="A20" s="123"/>
    </row>
    <row r="26" ht="12.75">
      <c r="I26" s="115"/>
    </row>
    <row r="27" ht="12.75">
      <c r="I27" s="11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>
    <tabColor rgb="FF00B050"/>
    <pageSetUpPr fitToPage="1"/>
  </sheetPr>
  <dimension ref="B1:H32"/>
  <sheetViews>
    <sheetView showGridLines="0" zoomScale="90" zoomScaleNormal="90" zoomScalePageLayoutView="0" workbookViewId="0" topLeftCell="A6">
      <selection activeCell="A35" sqref="A1:I35"/>
    </sheetView>
  </sheetViews>
  <sheetFormatPr defaultColWidth="11.421875" defaultRowHeight="12.75"/>
  <cols>
    <col min="1" max="1" width="9.140625" style="31" customWidth="1"/>
    <col min="2" max="5" width="14.8515625" style="31" customWidth="1"/>
    <col min="6" max="6" width="15.7109375" style="31" customWidth="1"/>
    <col min="7" max="7" width="14.8515625" style="31" customWidth="1"/>
    <col min="8" max="8" width="15.7109375" style="31" customWidth="1"/>
    <col min="9" max="16384" width="11.421875" style="31" customWidth="1"/>
  </cols>
  <sheetData>
    <row r="1" spans="2:8" ht="16.5" thickBot="1" thickTop="1">
      <c r="B1" s="30" t="s">
        <v>60</v>
      </c>
      <c r="D1" s="30" t="s">
        <v>61</v>
      </c>
      <c r="F1" s="30" t="s">
        <v>62</v>
      </c>
      <c r="H1" s="30" t="s">
        <v>63</v>
      </c>
    </row>
    <row r="2" spans="2:8" ht="24.75" customHeight="1" thickTop="1">
      <c r="B2" s="32" t="s">
        <v>9</v>
      </c>
      <c r="D2" s="32" t="s">
        <v>11</v>
      </c>
      <c r="F2" s="32" t="s">
        <v>12</v>
      </c>
      <c r="H2" s="32" t="s">
        <v>13</v>
      </c>
    </row>
    <row r="3" spans="2:8" ht="24.75" customHeight="1">
      <c r="B3" s="33" t="s">
        <v>10</v>
      </c>
      <c r="D3" s="33" t="s">
        <v>14</v>
      </c>
      <c r="F3" s="33" t="s">
        <v>15</v>
      </c>
      <c r="H3" s="33" t="s">
        <v>16</v>
      </c>
    </row>
    <row r="4" spans="2:8" ht="24.75" customHeight="1" thickBot="1">
      <c r="B4" s="34" t="s">
        <v>17</v>
      </c>
      <c r="D4" s="34" t="s">
        <v>18</v>
      </c>
      <c r="F4" s="34" t="s">
        <v>19</v>
      </c>
      <c r="H4" s="34" t="s">
        <v>20</v>
      </c>
    </row>
    <row r="5" spans="2:8" ht="24.75" customHeight="1" thickBot="1" thickTop="1">
      <c r="B5" s="34" t="s">
        <v>84</v>
      </c>
      <c r="D5" s="34" t="s">
        <v>85</v>
      </c>
      <c r="F5" s="34" t="s">
        <v>90</v>
      </c>
      <c r="H5" s="34" t="s">
        <v>91</v>
      </c>
    </row>
    <row r="6" spans="2:8" ht="24.75" customHeight="1" thickBot="1" thickTop="1">
      <c r="B6" s="35" t="s">
        <v>109</v>
      </c>
      <c r="D6" s="35" t="s">
        <v>110</v>
      </c>
      <c r="F6" s="35" t="s">
        <v>111</v>
      </c>
      <c r="H6" s="35" t="s">
        <v>112</v>
      </c>
    </row>
    <row r="7" ht="16.5" thickTop="1"/>
    <row r="8" ht="15.75"/>
    <row r="9" ht="16.5" thickBot="1"/>
    <row r="10" spans="2:8" ht="17.25" thickBot="1" thickTop="1">
      <c r="B10" s="36" t="s">
        <v>113</v>
      </c>
      <c r="D10" s="41" t="s">
        <v>115</v>
      </c>
      <c r="F10" s="36" t="s">
        <v>114</v>
      </c>
      <c r="H10" s="41" t="s">
        <v>116</v>
      </c>
    </row>
    <row r="11" spans="2:8" ht="24.75" customHeight="1" thickTop="1">
      <c r="B11" s="37" t="s">
        <v>21</v>
      </c>
      <c r="D11" s="43" t="s">
        <v>31</v>
      </c>
      <c r="F11" s="37" t="s">
        <v>23</v>
      </c>
      <c r="H11" s="43" t="s">
        <v>29</v>
      </c>
    </row>
    <row r="12" spans="2:8" ht="24.75" customHeight="1">
      <c r="B12" s="38" t="s">
        <v>22</v>
      </c>
      <c r="D12" s="55" t="s">
        <v>94</v>
      </c>
      <c r="F12" s="38" t="s">
        <v>24</v>
      </c>
      <c r="H12" s="55" t="s">
        <v>96</v>
      </c>
    </row>
    <row r="13" spans="2:8" ht="24.75" customHeight="1">
      <c r="B13" s="39" t="s">
        <v>26</v>
      </c>
      <c r="D13" s="44" t="s">
        <v>32</v>
      </c>
      <c r="F13" s="39" t="s">
        <v>28</v>
      </c>
      <c r="H13" s="44" t="s">
        <v>30</v>
      </c>
    </row>
    <row r="14" spans="2:8" ht="24" customHeight="1" thickBot="1">
      <c r="B14" s="40" t="s">
        <v>25</v>
      </c>
      <c r="D14" s="45" t="s">
        <v>95</v>
      </c>
      <c r="F14" s="40" t="s">
        <v>27</v>
      </c>
      <c r="H14" s="45" t="s">
        <v>97</v>
      </c>
    </row>
    <row r="15" spans="2:8" ht="24" customHeight="1" thickBot="1" thickTop="1">
      <c r="B15" s="42" t="s">
        <v>64</v>
      </c>
      <c r="D15" s="46" t="s">
        <v>117</v>
      </c>
      <c r="F15" s="42" t="s">
        <v>65</v>
      </c>
      <c r="H15" s="46" t="s">
        <v>118</v>
      </c>
    </row>
    <row r="16" ht="24" customHeight="1" thickTop="1"/>
    <row r="17" ht="24" customHeight="1"/>
    <row r="18" ht="24" customHeight="1" thickBot="1"/>
    <row r="19" spans="2:8" ht="24" customHeight="1" thickBot="1" thickTop="1">
      <c r="B19" s="56" t="s">
        <v>122</v>
      </c>
      <c r="D19" s="56" t="s">
        <v>121</v>
      </c>
      <c r="F19" s="56" t="s">
        <v>125</v>
      </c>
      <c r="H19" s="56" t="s">
        <v>119</v>
      </c>
    </row>
    <row r="20" spans="2:8" ht="24" customHeight="1" thickTop="1">
      <c r="B20" s="57" t="s">
        <v>33</v>
      </c>
      <c r="D20" s="57" t="s">
        <v>100</v>
      </c>
      <c r="F20" s="57" t="s">
        <v>126</v>
      </c>
      <c r="H20" s="57" t="s">
        <v>35</v>
      </c>
    </row>
    <row r="21" spans="2:8" ht="24" customHeight="1">
      <c r="B21" s="58" t="s">
        <v>34</v>
      </c>
      <c r="D21" s="58" t="s">
        <v>101</v>
      </c>
      <c r="F21" s="58" t="s">
        <v>127</v>
      </c>
      <c r="H21" s="58" t="s">
        <v>36</v>
      </c>
    </row>
    <row r="22" spans="2:8" ht="24" customHeight="1" thickBot="1">
      <c r="B22" s="59" t="s">
        <v>38</v>
      </c>
      <c r="D22" s="59" t="s">
        <v>102</v>
      </c>
      <c r="F22" s="59" t="s">
        <v>128</v>
      </c>
      <c r="H22" s="59" t="s">
        <v>124</v>
      </c>
    </row>
    <row r="23" spans="2:8" ht="24" customHeight="1" thickBot="1" thickTop="1">
      <c r="B23" s="60" t="s">
        <v>37</v>
      </c>
      <c r="D23" s="60" t="s">
        <v>103</v>
      </c>
      <c r="F23" s="60" t="s">
        <v>129</v>
      </c>
      <c r="H23" s="61" t="s">
        <v>120</v>
      </c>
    </row>
    <row r="24" spans="2:6" ht="24" customHeight="1" thickBot="1" thickTop="1">
      <c r="B24" s="61" t="s">
        <v>66</v>
      </c>
      <c r="D24" s="61" t="s">
        <v>123</v>
      </c>
      <c r="F24" s="61" t="s">
        <v>130</v>
      </c>
    </row>
    <row r="25" ht="24" customHeight="1" thickBot="1" thickTop="1"/>
    <row r="26" spans="2:4" ht="24" customHeight="1" thickBot="1" thickTop="1">
      <c r="B26" s="47" t="s">
        <v>67</v>
      </c>
      <c r="D26" s="47" t="s">
        <v>68</v>
      </c>
    </row>
    <row r="27" spans="2:4" ht="24" customHeight="1" thickTop="1">
      <c r="B27" s="48" t="s">
        <v>39</v>
      </c>
      <c r="D27" s="48" t="s">
        <v>40</v>
      </c>
    </row>
    <row r="28" spans="2:4" ht="24" customHeight="1" thickBot="1">
      <c r="B28" s="50" t="s">
        <v>46</v>
      </c>
      <c r="D28" s="50" t="s">
        <v>45</v>
      </c>
    </row>
    <row r="29" spans="2:4" ht="24" customHeight="1" thickBot="1" thickTop="1">
      <c r="B29" s="49" t="s">
        <v>69</v>
      </c>
      <c r="D29" s="49" t="s">
        <v>70</v>
      </c>
    </row>
    <row r="30" ht="24" customHeight="1" thickBot="1" thickTop="1"/>
    <row r="31" spans="2:3" ht="24" customHeight="1" thickTop="1">
      <c r="B31" s="51" t="s">
        <v>71</v>
      </c>
      <c r="C31" s="51" t="s">
        <v>72</v>
      </c>
    </row>
    <row r="32" spans="2:3" ht="24" customHeight="1" thickBot="1">
      <c r="B32" s="52" t="s">
        <v>73</v>
      </c>
      <c r="C32" s="52" t="s">
        <v>74</v>
      </c>
    </row>
    <row r="33" ht="24" customHeight="1" thickTop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 password="DC2B" sheet="1" objects="1" scenarios="1"/>
  <printOptions/>
  <pageMargins left="0.19" right="0.27" top="0.47" bottom="0.984251968503937" header="0.26" footer="0.5118110236220472"/>
  <pageSetup fitToHeight="1" fitToWidth="1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ROUSSEL CECILE</cp:lastModifiedBy>
  <cp:lastPrinted>2010-03-11T08:00:33Z</cp:lastPrinted>
  <dcterms:created xsi:type="dcterms:W3CDTF">1997-11-08T13:41:57Z</dcterms:created>
  <dcterms:modified xsi:type="dcterms:W3CDTF">2017-03-31T11:58:50Z</dcterms:modified>
  <cp:category/>
  <cp:version/>
  <cp:contentType/>
  <cp:contentStatus/>
</cp:coreProperties>
</file>